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0"/>
  </bookViews>
  <sheets>
    <sheet name="Table 1" sheetId="1" r:id="rId1"/>
    <sheet name="Table 1( CP)" sheetId="2" state="hidden" r:id="rId2"/>
    <sheet name="Table 1 WO CP" sheetId="3" state="hidden" r:id="rId3"/>
    <sheet name="Table 2" sheetId="4" r:id="rId4"/>
    <sheet name="Table 2a" sheetId="5" r:id="rId5"/>
    <sheet name="Table 3" sheetId="6" r:id="rId6"/>
    <sheet name="Table 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DMIN">#REF!</definedName>
    <definedName name="ADMINPAY">#REF!</definedName>
    <definedName name="AUDIT">#REF!</definedName>
    <definedName name="BAL">#REF!</definedName>
    <definedName name="BANK">'[1]CashFlow'!#REF!</definedName>
    <definedName name="BGTSALES">#REF!</definedName>
    <definedName name="BUDGET">#REF!</definedName>
    <definedName name="CAPITAL">#REF!</definedName>
    <definedName name="CAPITAL2">#REF!</definedName>
    <definedName name="CR_GPROFIT">#REF!</definedName>
    <definedName name="CR_MONTHS">#REF!</definedName>
    <definedName name="CR_OHDS">#REF!</definedName>
    <definedName name="CR_PROFIT">#REF!</definedName>
    <definedName name="CR_RESERVESBF">#REF!</definedName>
    <definedName name="CR_REVENUE">#REF!</definedName>
    <definedName name="CR_ZEROBAL">#REF!</definedName>
    <definedName name="DEPRECN">#REF!</definedName>
    <definedName name="DIRECTOR">#REF!</definedName>
    <definedName name="DIRECTWG">#REF!</definedName>
    <definedName name="EMPLOYEE">#REF!</definedName>
    <definedName name="EMPLOYEEPAY">#REF!</definedName>
    <definedName name="EXPORT">#REF!</definedName>
    <definedName name="FACILITY">#REF!</definedName>
    <definedName name="FINANC">#REF!</definedName>
    <definedName name="G_AC2">#REF!</definedName>
    <definedName name="G_AD2">#REF!</definedName>
    <definedName name="G_AF2">#REF!</definedName>
    <definedName name="G_AH2">#REF!</definedName>
    <definedName name="G_AV2">#REF!</definedName>
    <definedName name="G_AW1">#REF!</definedName>
    <definedName name="G_AW2">#REF!</definedName>
    <definedName name="G_BASTK1">#REF!</definedName>
    <definedName name="G_BASTK2">#REF!</definedName>
    <definedName name="G_BO2">#REF!</definedName>
    <definedName name="G_BS1">#REF!</definedName>
    <definedName name="G_BS2">#REF!</definedName>
    <definedName name="G_CL2">'[1]CashFlow'!#REF!</definedName>
    <definedName name="G_CN1">'[1]CashFlow'!#REF!</definedName>
    <definedName name="G_CN2">'[1]CashFlow'!#REF!</definedName>
    <definedName name="G_CP1">'[1]CashFlow'!#REF!</definedName>
    <definedName name="G_CP2">'[1]CashFlow'!#REF!</definedName>
    <definedName name="G_CP3">'[1]CashFlow'!#REF!</definedName>
    <definedName name="G_FC2">#REF!</definedName>
    <definedName name="G_FE1">#REF!</definedName>
    <definedName name="G_FE2">#REF!</definedName>
    <definedName name="G_FH1">#REF!</definedName>
    <definedName name="G_FH2">#REF!</definedName>
    <definedName name="G_FN2">#REF!</definedName>
    <definedName name="G_JD1">#REF!</definedName>
    <definedName name="G_JD2">#REF!</definedName>
    <definedName name="G_JE2">#REF!</definedName>
    <definedName name="G_JM2">#REF!</definedName>
    <definedName name="G_PC2">#REF!</definedName>
    <definedName name="G_PCC2">#REF!</definedName>
    <definedName name="G_PCC4">#REF!</definedName>
    <definedName name="G_PCE2">#REF!</definedName>
    <definedName name="G_PCF2">#REF!</definedName>
    <definedName name="G_PCF3">#REF!</definedName>
    <definedName name="G_PCH1">#REF!</definedName>
    <definedName name="G_PCH2">#REF!</definedName>
    <definedName name="G_PCL2">#REF!</definedName>
    <definedName name="G_PCL3">#REF!</definedName>
    <definedName name="G_PE2">#REF!</definedName>
    <definedName name="G_PG2">#REF!</definedName>
    <definedName name="G_PP1">#REF!</definedName>
    <definedName name="G_PP2">#REF!</definedName>
    <definedName name="G_PS2">#REF!</definedName>
    <definedName name="G_PSE1">#REF!</definedName>
    <definedName name="G_PV2">#REF!</definedName>
    <definedName name="G_PV3">#REF!</definedName>
    <definedName name="G_PVA">#REF!</definedName>
    <definedName name="G_PVD">#REF!</definedName>
    <definedName name="G_PVF">#REF!</definedName>
    <definedName name="G_PVL">#REF!</definedName>
    <definedName name="G_PVN">#REF!</definedName>
    <definedName name="G_PVS">#REF!</definedName>
    <definedName name="G_PW2">#REF!</definedName>
    <definedName name="G_PW3">#REF!</definedName>
    <definedName name="G_PW4">#REF!</definedName>
    <definedName name="G_PW5">#REF!</definedName>
    <definedName name="G_PW6">#REF!</definedName>
    <definedName name="G_RB2">#REF!</definedName>
    <definedName name="G_RC1">'[1]CashFlow'!#REF!</definedName>
    <definedName name="G_RC2">'[1]CashFlow'!#REF!</definedName>
    <definedName name="G_RESERVESOPEN">#REF!</definedName>
    <definedName name="G_RP2">#REF!</definedName>
    <definedName name="G_RPS2">#REF!</definedName>
    <definedName name="G_RR1">#REF!</definedName>
    <definedName name="G_RR2">#REF!</definedName>
    <definedName name="G_RS2">#REF!</definedName>
    <definedName name="G_VA2">'[1]CashFlow'!#REF!</definedName>
    <definedName name="G_VC1">#REF!</definedName>
    <definedName name="G_VC2">#REF!</definedName>
    <definedName name="G_VD1">#REF!</definedName>
    <definedName name="G_VD2">#REF!</definedName>
    <definedName name="G_VE2">#REF!</definedName>
    <definedName name="G_VP2">#REF!</definedName>
    <definedName name="G_VS2">#REF!</definedName>
    <definedName name="G_VV1">#REF!</definedName>
    <definedName name="G_VV2">#REF!</definedName>
    <definedName name="G_XD2">#REF!</definedName>
    <definedName name="G_XE2">#REF!</definedName>
    <definedName name="G_XE3">#REF!</definedName>
    <definedName name="G_XH3">#REF!</definedName>
    <definedName name="G_XS2">#REF!</definedName>
    <definedName name="HEADINGS">#REF!</definedName>
    <definedName name="HOME">#REF!</definedName>
    <definedName name="INCOME">#REF!</definedName>
    <definedName name="PAYMNTS">'[1]CashFlow'!#REF!</definedName>
    <definedName name="PERIODS">#REF!</definedName>
    <definedName name="PHEADS">#REF!</definedName>
    <definedName name="PLBORDER">#REF!</definedName>
    <definedName name="PRIME">#REF!</definedName>
    <definedName name="_xlnm.Print_Area" localSheetId="0">'Table 1'!$A$1:$Y$28</definedName>
    <definedName name="_xlnm.Print_Area" localSheetId="2">'Table 1 WO CP'!$A$1:$Y$28</definedName>
    <definedName name="_xlnm.Print_Area" localSheetId="1">'Table 1( CP)'!$A$1:$Y$28</definedName>
    <definedName name="_xlnm.Print_Area" localSheetId="3">'Table 2'!$A$1:$AA$46</definedName>
    <definedName name="_xlnm.Print_Area" localSheetId="4">'Table 2a'!$A$1:$AG$49</definedName>
    <definedName name="_xlnm.Print_Area" localSheetId="6">'Table 4'!$A$1:$V$38</definedName>
    <definedName name="_xlnm.Print_Titles">$A$1:$A$1</definedName>
    <definedName name="PROFIT">#REF!</definedName>
    <definedName name="PROFIT1">#REF!</definedName>
    <definedName name="PROFIT2">#REF!</definedName>
    <definedName name="PROFITSUMMARY">#REF!</definedName>
    <definedName name="RATIOS">#REF!</definedName>
    <definedName name="RECEIPTS">'[1]CashFlow'!#REF!</definedName>
    <definedName name="RP_CF2YEARS">'[1]CashFlow'!#REF!</definedName>
    <definedName name="RP_CFNEXTYEAR">'[1]CashFlow'!#REF!</definedName>
    <definedName name="RP_CFTHISYEAR">'[1]CashFlow'!#REF!</definedName>
    <definedName name="RP_COMMENTARY">#REF!</definedName>
    <definedName name="RP_FIXASS">#REF!</definedName>
    <definedName name="RP_INDEX">#REF!</definedName>
    <definedName name="RP_LEAD">#REF!</definedName>
    <definedName name="SALES">#REF!</definedName>
    <definedName name="SELLING">#REF!</definedName>
    <definedName name="SOURCE">#REF!</definedName>
    <definedName name="STOCKS1">#REF!</definedName>
    <definedName name="STOCKS2">#REF!</definedName>
    <definedName name="UR_CA">#REF!</definedName>
    <definedName name="UR_CL">#REF!</definedName>
    <definedName name="UR_FA">#REF!</definedName>
    <definedName name="UR_LTL">#REF!</definedName>
    <definedName name="UR_SF">#REF!</definedName>
    <definedName name="VARIABLE">#REF!</definedName>
    <definedName name="wrn.Case._.Compexity." localSheetId="2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localSheetId="1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localSheetId="4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localSheetId="6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Case._.Compexity." hidden="1">{#N/A,#N/A,TRUE,"Case Complexity";#N/A,#N/A,TRUE,"A26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Parent";#N/A,#N/A,TRUE,"Hourly Ratings"}</definedName>
    <definedName name="wrn.Interim._.Report." localSheetId="2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localSheetId="1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localSheetId="4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localSheetId="6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Interim._.Report." hidden="1">{#N/A,#N/A,TRUE,"Lead Sheet";#N/A,#N/A,TRUE,"index";#N/A,#N/A,TRUE,"Summary";#N/A,#N/A,TRUE,"Commentary";#N/A,#N/A,TRUE,"Rate Card";#N/A,#N/A,TRUE,"Scenarios";#N/A,#N/A,TRUE,"Sensitivity";#N/A,#N/A,TRUE,"Case Complexity";#N/A,#N/A,TRUE,"Hourly Ratings";#N/A,#N/A,TRUE,"A1 Computations (1)";#N/A,#N/A,TRUE,"A2 Computations (2)";#N/A,#N/A,TRUE,"A3 Computations (3)";#N/A,#N/A,TRUE,"A4 Computations (4)";#N/A,#N/A,TRUE,"A5 Computations (5)";#N/A,#N/A,TRUE,"A6 Computations (6)";#N/A,#N/A,TRUE,"A7 Computations (7)";#N/A,#N/A,TRUE,"A8 Computations (8)";#N/A,#N/A,TRUE,"A9 Computations (9)";#N/A,#N/A,TRUE,"A10 Computations (10)";#N/A,#N/A,TRUE,"A11 Computations (11)";#N/A,#N/A,TRUE,"A12 Computations (12)";#N/A,#N/A,TRUE,"A13 Computations (13)";#N/A,#N/A,TRUE,"A14 Computations (14)";#N/A,#N/A,TRUE,"A15 Computations (15)";#N/A,#N/A,TRUE,"A16 Computations (16)";#N/A,#N/A,TRUE,"A17 Computations (17)";#N/A,#N/A,TRUE,"A18 Computations (18)";#N/A,#N/A,TRUE,"A19 Computations (19)";#N/A,#N/A,TRUE,"A20 Computations (20)";#N/A,#N/A,TRUE,"A23 Computations (23)";#N/A,#N/A,TRUE,"A24 Panels included Sample Data";#N/A,#N/A,TRUE,"A25 DETR DO3";#N/A,#N/A,TRUE,"A26 Adoption GAL";#N/A,#N/A,TRUE,"A27 Adoption RO";#N/A,#N/A,TRUE,"A28 Freeing GAL";#N/A,#N/A,TRUE,"A29 Freeing RO";#N/A,#N/A,TRUE,"A30 Care";#N/A,#N/A,TRUE,"A31 Supervision";#N/A,#N/A,TRUE,"A32 Discharge";#N/A,#N/A,TRUE,"A33 Residence";#N/A,#N/A,TRUE,"A34 Contact";#N/A,#N/A,TRUE,"A35 Secure";#N/A,#N/A,TRUE,"A36 Parent";#N/A,#N/A,TRUE,"A37 Hourly Ratings"}</definedName>
    <definedName name="wrn.Rate._.Card._.Data." localSheetId="2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localSheetId="1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localSheetId="4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localSheetId="6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Rate._.Card._.Data." hidden="1">{#N/A,#N/A,TRUE,"Rate Card";#N/A,#N/A,TRUE,"A1 Computations (1)";#N/A,#N/A,TRUE,"A2 Computations (2)";#N/A,#N/A,TRUE,"A3 Computations (3)";#N/A,#N/A,TRUE,"A4 Computations (4)";#N/A,#N/A,TRUE,"A5 Computations (5)";#N/A,#N/A,TRUE,"A6 Computations (6)";#N/A,#N/A,TRUE,"A8 Computations (8)";#N/A,#N/A,TRUE,"A11 Computations (11)";#N/A,#N/A,TRUE,"A12 Computations (12)";#N/A,#N/A,TRUE,"A16 Computations (16)";#N/A,#N/A,TRUE,"A19 Computations (19)"}</definedName>
    <definedName name="wrn.Summary._.Report." localSheetId="2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localSheetId="1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localSheetId="4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localSheetId="6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Summary._.Report." hidden="1">{#N/A,#N/A,TRUE,"Lead Sheet";#N/A,#N/A,TRUE,"Summary";#N/A,#N/A,TRUE,"Commentary";#N/A,#N/A,TRUE,"Rate Card";#N/A,#N/A,TRUE,"Scenarios";#N/A,#N/A,TRUE,"Sensitivity";#N/A,#N/A,TRUE,"A26 Adoption GAL";#N/A,#N/A,TRUE,"A28 Freeing GAL";#N/A,#N/A,TRUE,"A30 Care";#N/A,#N/A,TRUE,"A32 Discharge";#N/A,#N/A,TRUE,"A34 Contact"}</definedName>
    <definedName name="wrn.Yr._.1._.Report." localSheetId="2" hidden="1">{#N/A,#N/A,FALSE,"Assumptions"}</definedName>
    <definedName name="wrn.Yr._.1._.Report." localSheetId="1" hidden="1">{#N/A,#N/A,FALSE,"Assumptions"}</definedName>
    <definedName name="wrn.Yr._.1._.Report." localSheetId="4" hidden="1">{#N/A,#N/A,FALSE,"Assumptions"}</definedName>
    <definedName name="wrn.Yr._.1._.Report." localSheetId="6" hidden="1">{#N/A,#N/A,FALSE,"Assumptions"}</definedName>
    <definedName name="wrn.Yr._.1._.Report." hidden="1">{#N/A,#N/A,FALSE,"Assumptions"}</definedName>
    <definedName name="yr1_assum">#REF!</definedName>
    <definedName name="YRENDBAL">#REF!</definedName>
  </definedNames>
  <calcPr fullCalcOnLoad="1"/>
</workbook>
</file>

<file path=xl/sharedStrings.xml><?xml version="1.0" encoding="utf-8"?>
<sst xmlns="http://schemas.openxmlformats.org/spreadsheetml/2006/main" count="367" uniqueCount="167">
  <si>
    <t>Budget Type</t>
  </si>
  <si>
    <t xml:space="preserve">Staff </t>
  </si>
  <si>
    <t>Temporary Staff</t>
  </si>
  <si>
    <t>TOTAL WORKFORCE</t>
  </si>
  <si>
    <t>Running Costs</t>
  </si>
  <si>
    <t>Accommodation</t>
  </si>
  <si>
    <t>Contingency Reserve</t>
  </si>
  <si>
    <t>Partnerships</t>
  </si>
  <si>
    <t>Capital</t>
  </si>
  <si>
    <t>Income</t>
  </si>
  <si>
    <t>TOTAL NON STAFF COSTS</t>
  </si>
  <si>
    <t>TOTAL COSTS</t>
  </si>
  <si>
    <t>Self Employed Contractors</t>
  </si>
  <si>
    <t>Notes:</t>
  </si>
  <si>
    <t>OPTIONS</t>
  </si>
  <si>
    <t>My view is that adds value to info</t>
  </si>
  <si>
    <t>Budget in Month</t>
  </si>
  <si>
    <t>Expenditure in Month</t>
  </si>
  <si>
    <t>Variance In Month</t>
  </si>
  <si>
    <t>% Variance</t>
  </si>
  <si>
    <t>Forecast Variance</t>
  </si>
  <si>
    <t>Variance to date</t>
  </si>
  <si>
    <t>Movement from Previous Forecast</t>
  </si>
  <si>
    <t>Movement</t>
  </si>
  <si>
    <t>% Movement</t>
  </si>
  <si>
    <t>All figures shown in £000's</t>
  </si>
  <si>
    <t>A figure in brackets is a negative figure and indicates an overspend</t>
  </si>
  <si>
    <t>Could include graphs tables</t>
  </si>
  <si>
    <t>Region/Department</t>
  </si>
  <si>
    <t>NE</t>
  </si>
  <si>
    <t>NW</t>
  </si>
  <si>
    <t>YH</t>
  </si>
  <si>
    <t>WM</t>
  </si>
  <si>
    <t>EM</t>
  </si>
  <si>
    <t>EAST</t>
  </si>
  <si>
    <t>LONDON</t>
  </si>
  <si>
    <t>SE</t>
  </si>
  <si>
    <t>SW</t>
  </si>
  <si>
    <t>BOARD</t>
  </si>
  <si>
    <t>FINANCE</t>
  </si>
  <si>
    <t>IT</t>
  </si>
  <si>
    <t>ESTATES</t>
  </si>
  <si>
    <t>HR</t>
  </si>
  <si>
    <t>COMMUNICATIONS</t>
  </si>
  <si>
    <t>CENTRAL (Contingency &amp; Non Cash)</t>
  </si>
  <si>
    <t>TOTAL</t>
  </si>
  <si>
    <t>NATIONAL OFFICE TOTAL</t>
  </si>
  <si>
    <t>REGIONAL TOTAL</t>
  </si>
  <si>
    <t>NOTES</t>
  </si>
  <si>
    <t>Tangible Fixed Assets</t>
  </si>
  <si>
    <t xml:space="preserve">Current Assets </t>
  </si>
  <si>
    <t>Debtors</t>
  </si>
  <si>
    <t>Cash in Bank and In Hand</t>
  </si>
  <si>
    <t>Bank</t>
  </si>
  <si>
    <t>Creditors &lt;1 year</t>
  </si>
  <si>
    <t>Net Current Liabilities</t>
  </si>
  <si>
    <t>Creditors &gt;1 year</t>
  </si>
  <si>
    <t>Capital and Reserves</t>
  </si>
  <si>
    <t>Deferred Government Grant Reserve</t>
  </si>
  <si>
    <t>Revaluation Reserve</t>
  </si>
  <si>
    <t>Notes</t>
  </si>
  <si>
    <t>Actual Draw</t>
  </si>
  <si>
    <t>Monthly Cash Draw</t>
  </si>
  <si>
    <t>Cumulative Draw</t>
  </si>
  <si>
    <t>Monthly Expenditure</t>
  </si>
  <si>
    <t>Cumulative Expenditure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</si>
  <si>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</si>
  <si>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</si>
  <si>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</si>
  <si>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</si>
  <si>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</si>
  <si>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</si>
  <si>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</si>
  <si>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</si>
  <si>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</si>
  <si>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</si>
  <si>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</si>
  <si>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</si>
  <si>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</si>
  <si>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Monthly Budget</t>
  </si>
  <si>
    <t>Cumulative Budget</t>
  </si>
  <si>
    <t>Revised Budget</t>
  </si>
  <si>
    <t>Actual Expenditure</t>
  </si>
  <si>
    <r>
      <t>Actual Draw</t>
    </r>
    <r>
      <rPr>
        <sz val="12"/>
        <rFont val="Arial"/>
        <family val="2"/>
      </rPr>
      <t xml:space="preserve"> - These are the actual monthly amounts drawn down from DfES to date.</t>
    </r>
  </si>
  <si>
    <r>
      <t>Actual Expenditure</t>
    </r>
    <r>
      <rPr>
        <sz val="12"/>
        <rFont val="Arial"/>
        <family val="2"/>
      </rPr>
      <t xml:space="preserve"> - This is the actual  cash spend figure per month to date. The actual cash spend to date may differ from the cash drawn down as a result of cash carried forward from the previous month and timing differences such as uncleared cheques.</t>
    </r>
  </si>
  <si>
    <t>Contingency Reserve is a centrally held "general" contingency which over time will be allocated to other budget areas in line with budget pressures/priorities.</t>
  </si>
  <si>
    <t>Accommodation includes rent, rates, service charge etc</t>
  </si>
  <si>
    <t>CASE RECORDING</t>
  </si>
  <si>
    <t>FIT OUT</t>
  </si>
  <si>
    <t>CORPORATE DIRECTORS</t>
  </si>
  <si>
    <t>PARTNERSHIPS</t>
  </si>
  <si>
    <t>SERVICE DELIVERY</t>
  </si>
  <si>
    <t>PERFORMANCE MANAGEMENT</t>
  </si>
  <si>
    <t>SO</t>
  </si>
  <si>
    <t>CHILDRENS RIGHTS</t>
  </si>
  <si>
    <t>Previous Quarterly Forecast (QX)</t>
  </si>
  <si>
    <t>Follow Income and expenditure format more, ie don’t seperately show accommodation, temp or contingency</t>
  </si>
  <si>
    <t>Expand on the number on running costs ie pull out some categories e.g. training T&amp;S etc</t>
  </si>
  <si>
    <t>SR: this is minimum would want to go down to budget head level but may be some categories Board would be interested in</t>
  </si>
  <si>
    <t>CUSTOMER SERVICES</t>
  </si>
  <si>
    <t>Wales</t>
  </si>
  <si>
    <t>PRACTICE LEARNING PROGRAM</t>
  </si>
  <si>
    <t xml:space="preserve">Cumulative Budget </t>
  </si>
  <si>
    <t xml:space="preserve">Cumulative Expenditure </t>
  </si>
  <si>
    <t>05/06 Outturn</t>
  </si>
  <si>
    <t xml:space="preserve">05/06 Outturn </t>
  </si>
  <si>
    <t>TABLE 4: Cash Spend 2006-07</t>
  </si>
  <si>
    <t>Actual Expendtiture 2005-06</t>
  </si>
  <si>
    <t>Variance (May 06 v Y/E 04/05)</t>
  </si>
  <si>
    <t>Income and Expenditure Reserve</t>
  </si>
  <si>
    <t>MARCH 2006      (Y/E 2005/06)</t>
  </si>
  <si>
    <t>06/07 Budget</t>
  </si>
  <si>
    <t xml:space="preserve"> </t>
  </si>
  <si>
    <t>Provisional  Budget</t>
  </si>
  <si>
    <t xml:space="preserve">Base Budget </t>
  </si>
  <si>
    <t xml:space="preserve">Shortfall </t>
  </si>
  <si>
    <r>
      <t xml:space="preserve">Provisional Budget Column </t>
    </r>
    <r>
      <rPr>
        <sz val="12"/>
        <rFont val="Arial"/>
        <family val="2"/>
      </rPr>
      <t>- as submitted to DfES on 31st May 2006. This profile exceeds the baseline cash budget of £99.386m by £3.5m..</t>
    </r>
  </si>
  <si>
    <t>Depreciation/Cost of Capital/Diminution</t>
  </si>
  <si>
    <t>GOVERNANCE</t>
  </si>
  <si>
    <t>Total Net Assets (Exc Pension Liabilities)</t>
  </si>
  <si>
    <t>Provision for Liabilities</t>
  </si>
  <si>
    <t>Pension Liabilities</t>
  </si>
  <si>
    <t>06/07 Q1 Forecast</t>
  </si>
  <si>
    <t>Variance £</t>
  </si>
  <si>
    <t>Variance %</t>
  </si>
  <si>
    <t>Quarter 1 Forecasts</t>
  </si>
  <si>
    <t>Q1 Forecasts</t>
  </si>
  <si>
    <t xml:space="preserve">KLD </t>
  </si>
  <si>
    <t>CHANGE PROGRAM</t>
  </si>
  <si>
    <t>Current Month (September 06)</t>
  </si>
  <si>
    <t>To Date (APR TO SEP 06)</t>
  </si>
  <si>
    <t>TOTALS WITHOUT CHANGE PROGRAM</t>
  </si>
  <si>
    <t>2006/07  Budget</t>
  </si>
  <si>
    <t>TABLE 1B: BUDGET AND EXPENDITURE BY EXPENSE TYPE (September 06)</t>
  </si>
  <si>
    <t>TABLE 1C: BUDGET AND EXPENDITURE BY EXPENSE TYPE (September 06)</t>
  </si>
  <si>
    <t>Q2 Forecasts</t>
  </si>
  <si>
    <t>06/07 Q2 Forecast</t>
  </si>
  <si>
    <r>
      <t xml:space="preserve">Movement </t>
    </r>
    <r>
      <rPr>
        <b/>
        <sz val="10"/>
        <color indexed="10"/>
        <rFont val="Arial"/>
        <family val="2"/>
      </rPr>
      <t>(Reduction)</t>
    </r>
    <r>
      <rPr>
        <b/>
        <sz val="10"/>
        <rFont val="Arial"/>
        <family val="2"/>
      </rPr>
      <t>/Increase</t>
    </r>
  </si>
  <si>
    <t>Movemnet as % of Budget</t>
  </si>
  <si>
    <t>RISK</t>
  </si>
  <si>
    <t>UNDER/OVER SPEND</t>
  </si>
  <si>
    <t>To Date (APRIL TO SEPTEMBER 06)</t>
  </si>
  <si>
    <t>CORPORATE LEGAL</t>
  </si>
  <si>
    <t>LEGAL SERVICES</t>
  </si>
  <si>
    <t>NOVEMBER 2006</t>
  </si>
  <si>
    <t xml:space="preserve">External Practioners </t>
  </si>
  <si>
    <t>TABLE 1: BUDGET AND EXPENDITURE BY EXPENSE TYPE (January 2007)</t>
  </si>
  <si>
    <t>To Date (APR TO JAN 07)</t>
  </si>
  <si>
    <t>To Date (APRIL TO JANUARY 07)</t>
  </si>
  <si>
    <t>TABLE 2: BUDGET AND EXPENDITURE BY BUDGET HOLDER (January 07)</t>
  </si>
  <si>
    <t>Current Month (January 07)</t>
  </si>
  <si>
    <t>VARIANCE             (November 06 v January 07)</t>
  </si>
  <si>
    <t>JANUARY 2007</t>
  </si>
  <si>
    <t>TABLE 3: BALANCE SHEET JANUARY 07</t>
  </si>
  <si>
    <t>Q3 Forecasts</t>
  </si>
  <si>
    <t>06/07 Q3 Forecast</t>
  </si>
  <si>
    <t>Movement in Variance Q2 to Q3</t>
  </si>
  <si>
    <t>OVERSPEND</t>
  </si>
  <si>
    <t>Movement (Reduction)/Increase</t>
  </si>
  <si>
    <t>Quarter 3 Forecasts</t>
  </si>
  <si>
    <t>2006/07 WTE Budget as % of Dec 06 Activity target</t>
  </si>
  <si>
    <t>Q3 BUDGET AND EXPENDITURE BY BUDGET HOLDER</t>
  </si>
  <si>
    <t>Revised Budget (Jan 07)</t>
  </si>
  <si>
    <t>Revised Budget (July 06)</t>
  </si>
  <si>
    <r>
      <t xml:space="preserve">Revised Budget Column (Jan 07) </t>
    </r>
    <r>
      <rPr>
        <sz val="12"/>
        <rFont val="Arial"/>
        <family val="2"/>
      </rPr>
      <t>- includes £4.7m one off money and £297k for contact centre and pq funding . This profile exceeds the revised baseline budget by £1.6m</t>
    </r>
  </si>
  <si>
    <r>
      <t xml:space="preserve">Revised Budget Column (July 06) </t>
    </r>
    <r>
      <rPr>
        <sz val="12"/>
        <rFont val="Arial"/>
        <family val="2"/>
      </rPr>
      <t>- includes £4.7m one off money . This profile exceeds the revised baseline budget by £1.6m</t>
    </r>
  </si>
  <si>
    <t>UNDER/(OVER) SPEND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</si>
</sst>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0.0%"/>
    <numFmt numFmtId="166" formatCode="_-* #,##0_-;\-* #,##0_-;_-* &quot;-&quot;??_-;_-@_-"/>
    <numFmt numFmtId="167" formatCode="0%;\(0\)%"/>
    <numFmt numFmtId="168" formatCode="#,##0;\(#,##0\)"/>
    <numFmt numFmtId="169" formatCode="0%;[Red]\(0\)%"/>
    <numFmt numFmtId="170" formatCode="0.0%;\(0.0\)%"/>
    <numFmt numFmtId="171" formatCode="0.0%;[Red]\(0.0\)%"/>
    <numFmt numFmtId="172" formatCode="0.000"/>
    <numFmt numFmtId="173" formatCode="0.0"/>
    <numFmt numFmtId="174" formatCode="0.00%;[Red]\(0.00\)%"/>
    <numFmt numFmtId="175" formatCode="#,##0.0;[Red]\(#,##0.0\)"/>
    <numFmt numFmtId="176" formatCode="#,##0.00;[Red]\(#,##0.00\)"/>
    <numFmt numFmtId="177" formatCode="#,##0.000;[Red]\(#,##0.000\)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2"/>
      <color indexed="48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1" fillId="0" borderId="4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1" fillId="0" borderId="0" xfId="0" applyNumberFormat="1" applyFont="1" applyAlignment="1">
      <alignment horizontal="left"/>
    </xf>
    <xf numFmtId="0" fontId="6" fillId="0" borderId="0" xfId="21" applyFo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164" fontId="6" fillId="0" borderId="4" xfId="21" applyNumberFormat="1" applyFont="1" applyBorder="1" applyAlignment="1">
      <alignment wrapText="1"/>
      <protection/>
    </xf>
    <xf numFmtId="3" fontId="6" fillId="0" borderId="4" xfId="21" applyNumberFormat="1" applyFont="1" applyBorder="1" applyAlignment="1">
      <alignment wrapText="1"/>
      <protection/>
    </xf>
    <xf numFmtId="3" fontId="6" fillId="0" borderId="0" xfId="21" applyNumberFormat="1" applyFont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0" fontId="6" fillId="0" borderId="0" xfId="21" applyFont="1" applyAlignment="1">
      <alignment wrapText="1"/>
      <protection/>
    </xf>
    <xf numFmtId="0" fontId="6" fillId="0" borderId="4" xfId="21" applyFont="1" applyBorder="1">
      <alignment/>
      <protection/>
    </xf>
    <xf numFmtId="164" fontId="7" fillId="0" borderId="4" xfId="21" applyNumberFormat="1" applyFont="1" applyBorder="1">
      <alignment/>
      <protection/>
    </xf>
    <xf numFmtId="164" fontId="5" fillId="0" borderId="4" xfId="21" applyNumberFormat="1" applyFont="1" applyBorder="1">
      <alignment/>
      <protection/>
    </xf>
    <xf numFmtId="164" fontId="6" fillId="0" borderId="4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64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0" xfId="21" applyFont="1" applyBorder="1">
      <alignment/>
      <protection/>
    </xf>
    <xf numFmtId="164" fontId="5" fillId="0" borderId="4" xfId="0" applyNumberFormat="1" applyFont="1" applyBorder="1" applyAlignment="1">
      <alignment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3" fontId="5" fillId="0" borderId="4" xfId="0" applyNumberFormat="1" applyFont="1" applyBorder="1" applyAlignment="1">
      <alignment/>
    </xf>
    <xf numFmtId="0" fontId="5" fillId="0" borderId="0" xfId="21" applyFont="1" applyBorder="1">
      <alignment/>
      <protection/>
    </xf>
    <xf numFmtId="3" fontId="5" fillId="0" borderId="4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164" fontId="5" fillId="0" borderId="0" xfId="21" applyNumberFormat="1" applyFont="1">
      <alignment/>
      <protection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6" fillId="0" borderId="0" xfId="0" applyFont="1" applyAlignment="1">
      <alignment/>
    </xf>
    <xf numFmtId="164" fontId="10" fillId="0" borderId="4" xfId="21" applyNumberFormat="1" applyFont="1" applyBorder="1">
      <alignment/>
      <protection/>
    </xf>
    <xf numFmtId="164" fontId="11" fillId="0" borderId="4" xfId="21" applyNumberFormat="1" applyFont="1" applyBorder="1">
      <alignment/>
      <protection/>
    </xf>
    <xf numFmtId="9" fontId="1" fillId="0" borderId="4" xfId="22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4" fontId="6" fillId="2" borderId="4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164" fontId="7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0" fontId="5" fillId="2" borderId="0" xfId="21" applyFont="1" applyFill="1">
      <alignment/>
      <protection/>
    </xf>
    <xf numFmtId="164" fontId="12" fillId="0" borderId="1" xfId="0" applyNumberFormat="1" applyFont="1" applyFill="1" applyBorder="1" applyAlignment="1">
      <alignment/>
    </xf>
    <xf numFmtId="167" fontId="12" fillId="0" borderId="1" xfId="22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/>
    </xf>
    <xf numFmtId="167" fontId="12" fillId="0" borderId="2" xfId="22" applyNumberFormat="1" applyFont="1" applyFill="1" applyBorder="1" applyAlignment="1">
      <alignment/>
    </xf>
    <xf numFmtId="164" fontId="12" fillId="0" borderId="2" xfId="0" applyNumberFormat="1" applyFont="1" applyFill="1" applyBorder="1" applyAlignment="1">
      <alignment wrapText="1"/>
    </xf>
    <xf numFmtId="164" fontId="12" fillId="0" borderId="2" xfId="0" applyNumberFormat="1" applyFont="1" applyFill="1" applyBorder="1" applyAlignment="1">
      <alignment/>
    </xf>
    <xf numFmtId="164" fontId="12" fillId="0" borderId="3" xfId="0" applyNumberFormat="1" applyFont="1" applyFill="1" applyBorder="1" applyAlignment="1">
      <alignment/>
    </xf>
    <xf numFmtId="9" fontId="1" fillId="0" borderId="4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7" fontId="0" fillId="0" borderId="2" xfId="22" applyNumberFormat="1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7" fontId="0" fillId="0" borderId="4" xfId="22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7" fontId="0" fillId="0" borderId="4" xfId="22" applyNumberFormat="1" applyFont="1" applyFill="1" applyBorder="1" applyAlignment="1">
      <alignment/>
    </xf>
    <xf numFmtId="9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 horizontal="center" wrapText="1"/>
    </xf>
    <xf numFmtId="164" fontId="12" fillId="0" borderId="4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 horizontal="center" wrapText="1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14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164" fontId="14" fillId="0" borderId="3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15" fillId="0" borderId="2" xfId="0" applyNumberFormat="1" applyFont="1" applyBorder="1" applyAlignment="1">
      <alignment wrapText="1"/>
    </xf>
    <xf numFmtId="0" fontId="5" fillId="0" borderId="0" xfId="21" applyFont="1" applyAlignment="1">
      <alignment horizontal="right"/>
      <protection/>
    </xf>
    <xf numFmtId="164" fontId="1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wrapText="1"/>
    </xf>
    <xf numFmtId="164" fontId="1" fillId="3" borderId="3" xfId="0" applyNumberFormat="1" applyFont="1" applyFill="1" applyBorder="1" applyAlignment="1">
      <alignment horizontal="center" wrapText="1"/>
    </xf>
    <xf numFmtId="164" fontId="0" fillId="3" borderId="2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167" fontId="13" fillId="3" borderId="2" xfId="22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0" fillId="3" borderId="4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8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3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7" fontId="12" fillId="0" borderId="0" xfId="22" applyNumberFormat="1" applyFont="1" applyFill="1" applyBorder="1" applyAlignment="1">
      <alignment/>
    </xf>
    <xf numFmtId="9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167" fontId="0" fillId="3" borderId="2" xfId="22" applyNumberFormat="1" applyFont="1" applyFill="1" applyBorder="1" applyAlignment="1">
      <alignment/>
    </xf>
    <xf numFmtId="167" fontId="0" fillId="3" borderId="4" xfId="22" applyNumberFormat="1" applyFont="1" applyFill="1" applyBorder="1" applyAlignment="1">
      <alignment/>
    </xf>
    <xf numFmtId="167" fontId="0" fillId="3" borderId="3" xfId="22" applyNumberFormat="1" applyFont="1" applyFill="1" applyBorder="1" applyAlignment="1">
      <alignment/>
    </xf>
    <xf numFmtId="170" fontId="0" fillId="3" borderId="3" xfId="22" applyNumberFormat="1" applyFont="1" applyFill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164" fontId="6" fillId="0" borderId="0" xfId="0" applyNumberFormat="1" applyFont="1" applyBorder="1" applyAlignment="1">
      <alignment/>
    </xf>
    <xf numFmtId="0" fontId="5" fillId="0" borderId="0" xfId="21" applyFont="1" applyBorder="1">
      <alignment/>
      <protection/>
    </xf>
    <xf numFmtId="164" fontId="6" fillId="0" borderId="17" xfId="21" applyNumberFormat="1" applyFont="1" applyBorder="1">
      <alignment/>
      <protection/>
    </xf>
    <xf numFmtId="164" fontId="0" fillId="0" borderId="14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6" fillId="0" borderId="0" xfId="0" applyFont="1" applyAlignment="1">
      <alignment horizontal="left" vertical="top" wrapText="1"/>
    </xf>
    <xf numFmtId="164" fontId="14" fillId="2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/>
    </xf>
    <xf numFmtId="170" fontId="0" fillId="0" borderId="4" xfId="22" applyNumberFormat="1" applyFont="1" applyBorder="1" applyAlignment="1">
      <alignment/>
    </xf>
    <xf numFmtId="164" fontId="0" fillId="0" borderId="2" xfId="0" applyNumberFormat="1" applyFont="1" applyBorder="1" applyAlignment="1">
      <alignment wrapText="1"/>
    </xf>
    <xf numFmtId="164" fontId="1" fillId="0" borderId="21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1" fillId="0" borderId="3" xfId="0" applyNumberFormat="1" applyFont="1" applyBorder="1" applyAlignment="1">
      <alignment horizontal="center" wrapText="1"/>
    </xf>
    <xf numFmtId="169" fontId="0" fillId="0" borderId="2" xfId="22" applyNumberFormat="1" applyFont="1" applyBorder="1" applyAlignment="1">
      <alignment/>
    </xf>
    <xf numFmtId="169" fontId="1" fillId="0" borderId="4" xfId="22" applyNumberFormat="1" applyFont="1" applyBorder="1" applyAlignment="1">
      <alignment/>
    </xf>
    <xf numFmtId="169" fontId="1" fillId="0" borderId="0" xfId="22" applyNumberFormat="1" applyFont="1" applyAlignment="1">
      <alignment/>
    </xf>
    <xf numFmtId="169" fontId="0" fillId="0" borderId="2" xfId="22" applyNumberFormat="1" applyFont="1" applyBorder="1" applyAlignment="1">
      <alignment wrapText="1"/>
    </xf>
    <xf numFmtId="169" fontId="0" fillId="0" borderId="4" xfId="22" applyNumberFormat="1" applyFont="1" applyBorder="1" applyAlignment="1">
      <alignment/>
    </xf>
    <xf numFmtId="43" fontId="5" fillId="0" borderId="0" xfId="15" applyFont="1" applyAlignment="1">
      <alignment/>
    </xf>
    <xf numFmtId="43" fontId="5" fillId="0" borderId="0" xfId="21" applyNumberFormat="1" applyFont="1">
      <alignment/>
      <protection/>
    </xf>
    <xf numFmtId="0" fontId="6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>
      <alignment/>
      <protection/>
    </xf>
    <xf numFmtId="0" fontId="9" fillId="0" borderId="0" xfId="21" applyFont="1" applyFill="1">
      <alignment/>
      <protection/>
    </xf>
    <xf numFmtId="164" fontId="1" fillId="4" borderId="2" xfId="0" applyNumberFormat="1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center" wrapText="1"/>
    </xf>
    <xf numFmtId="164" fontId="1" fillId="5" borderId="3" xfId="0" applyNumberFormat="1" applyFont="1" applyFill="1" applyBorder="1" applyAlignment="1">
      <alignment horizontal="center" wrapText="1"/>
    </xf>
    <xf numFmtId="9" fontId="0" fillId="0" borderId="2" xfId="22" applyBorder="1" applyAlignment="1">
      <alignment/>
    </xf>
    <xf numFmtId="9" fontId="0" fillId="0" borderId="0" xfId="22" applyAlignment="1">
      <alignment/>
    </xf>
    <xf numFmtId="9" fontId="0" fillId="0" borderId="4" xfId="22" applyBorder="1" applyAlignment="1">
      <alignment/>
    </xf>
    <xf numFmtId="169" fontId="0" fillId="0" borderId="0" xfId="0" applyNumberFormat="1" applyAlignment="1">
      <alignment/>
    </xf>
    <xf numFmtId="166" fontId="0" fillId="3" borderId="2" xfId="15" applyNumberFormat="1" applyFill="1" applyBorder="1" applyAlignment="1">
      <alignment/>
    </xf>
    <xf numFmtId="169" fontId="1" fillId="0" borderId="2" xfId="22" applyNumberFormat="1" applyFont="1" applyBorder="1" applyAlignment="1">
      <alignment wrapText="1"/>
    </xf>
    <xf numFmtId="167" fontId="13" fillId="0" borderId="4" xfId="22" applyNumberFormat="1" applyFont="1" applyFill="1" applyBorder="1" applyAlignment="1">
      <alignment/>
    </xf>
    <xf numFmtId="169" fontId="1" fillId="0" borderId="4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70" fontId="13" fillId="2" borderId="4" xfId="22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21" xfId="0" applyNumberFormat="1" applyFont="1" applyBorder="1" applyAlignment="1">
      <alignment horizontal="center" wrapText="1"/>
    </xf>
    <xf numFmtId="9" fontId="0" fillId="0" borderId="21" xfId="22" applyBorder="1" applyAlignment="1">
      <alignment/>
    </xf>
    <xf numFmtId="9" fontId="1" fillId="0" borderId="21" xfId="22" applyFont="1" applyBorder="1" applyAlignment="1">
      <alignment/>
    </xf>
    <xf numFmtId="9" fontId="0" fillId="0" borderId="0" xfId="22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9" fontId="1" fillId="2" borderId="4" xfId="22" applyFon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7" fontId="13" fillId="0" borderId="2" xfId="22" applyNumberFormat="1" applyFont="1" applyFill="1" applyBorder="1" applyAlignment="1">
      <alignment/>
    </xf>
    <xf numFmtId="166" fontId="0" fillId="0" borderId="2" xfId="15" applyNumberFormat="1" applyFill="1" applyBorder="1" applyAlignment="1">
      <alignment/>
    </xf>
    <xf numFmtId="164" fontId="0" fillId="0" borderId="2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3" borderId="4" xfId="21" applyNumberFormat="1" applyFont="1" applyFill="1" applyBorder="1" applyAlignment="1">
      <alignment wrapText="1"/>
      <protection/>
    </xf>
    <xf numFmtId="3" fontId="6" fillId="3" borderId="4" xfId="21" applyNumberFormat="1" applyFont="1" applyFill="1" applyBorder="1" applyAlignment="1">
      <alignment wrapText="1"/>
      <protection/>
    </xf>
    <xf numFmtId="164" fontId="5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164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5" fillId="3" borderId="0" xfId="21" applyFont="1" applyFill="1">
      <alignment/>
      <protection/>
    </xf>
    <xf numFmtId="164" fontId="6" fillId="3" borderId="0" xfId="0" applyNumberFormat="1" applyFont="1" applyFill="1" applyBorder="1" applyAlignment="1">
      <alignment/>
    </xf>
    <xf numFmtId="164" fontId="6" fillId="3" borderId="17" xfId="21" applyNumberFormat="1" applyFont="1" applyFill="1" applyBorder="1">
      <alignment/>
      <protection/>
    </xf>
    <xf numFmtId="164" fontId="1" fillId="0" borderId="0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Border="1" applyAlignment="1">
      <alignment horizontal="center" wrapText="1"/>
    </xf>
    <xf numFmtId="167" fontId="13" fillId="0" borderId="0" xfId="22" applyNumberFormat="1" applyFont="1" applyFill="1" applyBorder="1" applyAlignment="1">
      <alignment/>
    </xf>
    <xf numFmtId="170" fontId="13" fillId="0" borderId="0" xfId="22" applyNumberFormat="1" applyFont="1" applyFill="1" applyBorder="1" applyAlignment="1">
      <alignment/>
    </xf>
    <xf numFmtId="169" fontId="1" fillId="0" borderId="4" xfId="0" applyNumberFormat="1" applyFont="1" applyBorder="1" applyAlignment="1">
      <alignment horizontal="center" wrapText="1"/>
    </xf>
    <xf numFmtId="164" fontId="1" fillId="2" borderId="23" xfId="0" applyNumberFormat="1" applyFont="1" applyFill="1" applyBorder="1" applyAlignment="1">
      <alignment horizontal="center" wrapText="1"/>
    </xf>
    <xf numFmtId="164" fontId="1" fillId="2" borderId="24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" fontId="1" fillId="0" borderId="27" xfId="0" applyNumberFormat="1" applyFont="1" applyBorder="1" applyAlignment="1" quotePrefix="1">
      <alignment horizontal="center" wrapText="1"/>
    </xf>
    <xf numFmtId="0" fontId="6" fillId="0" borderId="0" xfId="0" applyFont="1" applyAlignment="1">
      <alignment horizontal="left" vertical="top" wrapText="1"/>
    </xf>
    <xf numFmtId="3" fontId="6" fillId="0" borderId="4" xfId="0" applyNumberFormat="1" applyFont="1" applyBorder="1" applyAlignment="1">
      <alignment horizontal="center"/>
    </xf>
    <xf numFmtId="3" fontId="6" fillId="0" borderId="4" xfId="21" applyNumberFormat="1" applyFont="1" applyBorder="1" applyAlignment="1">
      <alignment horizontal="center"/>
      <protection/>
    </xf>
    <xf numFmtId="3" fontId="6" fillId="3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-06 cash draw &amp; Spend Analysis" xfId="21"/>
    <cellStyle name="Percent" xfId="22"/>
  </cellStyles>
  <dxfs count="2"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tricted\CAFCASS%20Finance%202002-03\Cashflow\Yearend%20Cashflow%20forecast%20-%20s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FCASS\HQ\Finance\Restricted\2005-06%20Monthly%20Accounts\July%2005\MPS%20Reports\2nd%20cut%20July%20MPS\2nd%20cut%20Jul%20yMPS%2017.8.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Q\Q2%20HQ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IONS\Q2%20Regions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FCASS\HQ\Finance\Restricted\2006-07%20Monthly%20Accounts\Q3%20FORECASTS\Q3%20Summa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FCASS\HQ\Finance\Restricted\2006-07%20Monthly%20Accounts\Rolling%20Activity%20Modelling%20(Dec.%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r"/>
      <sheetName val="LCD Jan"/>
      <sheetName val="LCD Feb"/>
      <sheetName val="LCD March"/>
      <sheetName val="2003_04"/>
      <sheetName val="Forecasts"/>
      <sheetName val="CashFlow"/>
      <sheetName val="PSQuerySav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Region_EA"/>
      <sheetName val="500-"/>
      <sheetName val="502-"/>
      <sheetName val="504-"/>
      <sheetName val="506-"/>
      <sheetName val="508-"/>
      <sheetName val="510-"/>
      <sheetName val="512-"/>
      <sheetName val="514-"/>
      <sheetName val="516-"/>
      <sheetName val="518-"/>
      <sheetName val="520-"/>
      <sheetName val="522-"/>
      <sheetName val="524-"/>
      <sheetName val="526-"/>
      <sheetName val="528-"/>
      <sheetName val="530-"/>
      <sheetName val="532-"/>
      <sheetName val="534-"/>
      <sheetName val="Region_EM"/>
      <sheetName val="400-"/>
      <sheetName val="402-"/>
      <sheetName val="404-"/>
      <sheetName val="406-"/>
      <sheetName val="408-"/>
      <sheetName val="410-"/>
      <sheetName val="412-"/>
      <sheetName val="414-"/>
      <sheetName val="416-"/>
      <sheetName val="418-"/>
      <sheetName val="420-"/>
      <sheetName val="422-"/>
      <sheetName val="424-"/>
      <sheetName val="Region_HQ"/>
      <sheetName val="003-"/>
      <sheetName val="004-"/>
      <sheetName val="005-"/>
      <sheetName val="006-"/>
      <sheetName val="007-"/>
      <sheetName val="008-"/>
      <sheetName val="009-"/>
      <sheetName val="010-"/>
      <sheetName val="011-"/>
      <sheetName val="012-"/>
      <sheetName val="014-"/>
      <sheetName val="015-"/>
      <sheetName val="017-"/>
      <sheetName val="019-"/>
      <sheetName val="020-"/>
      <sheetName val="021-"/>
      <sheetName val="026-"/>
      <sheetName val="027-"/>
      <sheetName val="028-"/>
      <sheetName val="029-"/>
      <sheetName val="Region_LE"/>
      <sheetName val="025-"/>
      <sheetName val="Region_LO"/>
      <sheetName val="600-"/>
      <sheetName val="602-"/>
      <sheetName val="604-"/>
      <sheetName val="606-"/>
      <sheetName val="608-"/>
      <sheetName val="610-"/>
      <sheetName val="612-"/>
      <sheetName val="614-"/>
      <sheetName val="616-"/>
      <sheetName val="618-"/>
      <sheetName val="620-"/>
      <sheetName val="622-"/>
      <sheetName val="624-"/>
      <sheetName val="626-"/>
      <sheetName val="Region_NE"/>
      <sheetName val="050-"/>
      <sheetName val="052-"/>
      <sheetName val="054-"/>
      <sheetName val="056-"/>
      <sheetName val="058-"/>
      <sheetName val="060-"/>
      <sheetName val="062-"/>
      <sheetName val="064-"/>
      <sheetName val="Region_NW"/>
      <sheetName val="100-"/>
      <sheetName val="102-"/>
      <sheetName val="104-"/>
      <sheetName val="106-"/>
      <sheetName val="108-"/>
      <sheetName val="110-"/>
      <sheetName val="112-"/>
      <sheetName val="114-"/>
      <sheetName val="116-"/>
      <sheetName val="118-"/>
      <sheetName val="120-"/>
      <sheetName val="122-"/>
      <sheetName val="124-"/>
      <sheetName val="126-"/>
      <sheetName val="128-"/>
      <sheetName val="130-"/>
      <sheetName val="132-"/>
      <sheetName val="134-"/>
      <sheetName val="136-"/>
      <sheetName val="138-"/>
      <sheetName val="Region_SE"/>
      <sheetName val="760-"/>
      <sheetName val="762-"/>
      <sheetName val="772-"/>
      <sheetName val="774-"/>
      <sheetName val="776-"/>
      <sheetName val="778-"/>
      <sheetName val="782-"/>
      <sheetName val="784-"/>
      <sheetName val="790-"/>
      <sheetName val="796-"/>
      <sheetName val="Region_SO"/>
      <sheetName val="700-"/>
      <sheetName val="702-"/>
      <sheetName val="704-"/>
      <sheetName val="706-"/>
      <sheetName val="708-"/>
      <sheetName val="710-"/>
      <sheetName val="712-"/>
      <sheetName val="714-"/>
      <sheetName val="716-"/>
      <sheetName val="718-"/>
      <sheetName val="720-"/>
      <sheetName val="722-"/>
      <sheetName val="724-"/>
      <sheetName val="726-"/>
      <sheetName val="728-"/>
      <sheetName val="730-"/>
      <sheetName val="732-"/>
      <sheetName val="734-"/>
      <sheetName val="736-"/>
      <sheetName val="738-"/>
      <sheetName val="740-"/>
      <sheetName val="742-"/>
      <sheetName val="744-"/>
      <sheetName val="746-"/>
      <sheetName val="748-"/>
      <sheetName val="750-"/>
      <sheetName val="752-"/>
      <sheetName val="754-"/>
      <sheetName val="756-"/>
      <sheetName val="Region_SW"/>
      <sheetName val="800-"/>
      <sheetName val="802-"/>
      <sheetName val="804-"/>
      <sheetName val="806-"/>
      <sheetName val="808-"/>
      <sheetName val="810-"/>
      <sheetName val="812-"/>
      <sheetName val="814-"/>
      <sheetName val="816-"/>
      <sheetName val="818-"/>
      <sheetName val="820-"/>
      <sheetName val="822-"/>
      <sheetName val="824-"/>
      <sheetName val="826-"/>
      <sheetName val="Region_WA"/>
      <sheetName val="900-"/>
      <sheetName val="902-"/>
      <sheetName val="904-"/>
      <sheetName val="906-"/>
      <sheetName val="908-"/>
      <sheetName val="910-"/>
      <sheetName val="912-"/>
      <sheetName val="914-"/>
      <sheetName val="916-"/>
      <sheetName val="918-"/>
      <sheetName val="920-"/>
      <sheetName val="922-"/>
      <sheetName val="924-"/>
      <sheetName val="926-"/>
      <sheetName val="Region_WM"/>
      <sheetName val="300-"/>
      <sheetName val="302-"/>
      <sheetName val="304-"/>
      <sheetName val="306-"/>
      <sheetName val="308-"/>
      <sheetName val="310-"/>
      <sheetName val="312-"/>
      <sheetName val="314-"/>
      <sheetName val="316-"/>
      <sheetName val="318-"/>
      <sheetName val="320-"/>
      <sheetName val="322-"/>
      <sheetName val="324-"/>
      <sheetName val="326-"/>
      <sheetName val="328-"/>
      <sheetName val="330-"/>
      <sheetName val="332-"/>
      <sheetName val="334-"/>
      <sheetName val="Region_YH"/>
      <sheetName val="200-"/>
      <sheetName val="201-"/>
      <sheetName val="202-"/>
      <sheetName val="204-"/>
      <sheetName val="205-"/>
      <sheetName val="206-"/>
      <sheetName val="207-"/>
      <sheetName val="208-"/>
      <sheetName val="209-"/>
      <sheetName val="210-"/>
      <sheetName val="212-"/>
      <sheetName val="214-"/>
      <sheetName val="216-"/>
      <sheetName val="218-"/>
      <sheetName val="219-"/>
      <sheetName val="220-"/>
      <sheetName val="221-"/>
      <sheetName val="222-"/>
      <sheetName val="224-"/>
      <sheetName val="226-"/>
      <sheetName val="228-"/>
      <sheetName val="230-"/>
      <sheetName val="231-"/>
      <sheetName val="232-"/>
      <sheetName val="234-"/>
      <sheetName val="236-"/>
      <sheetName val="238-"/>
      <sheetName val="240-"/>
      <sheetName val="242-"/>
      <sheetName val="Region_ZZ"/>
      <sheetName val="001-"/>
      <sheetName val="Rep_Total"/>
      <sheetName val="Options"/>
    </sheetNames>
    <sheetDataSet>
      <sheetData sheetId="158">
        <row r="94">
          <cell r="G94">
            <v>-18802</v>
          </cell>
        </row>
      </sheetData>
      <sheetData sheetId="224">
        <row r="193">
          <cell r="B193">
            <v>7586756</v>
          </cell>
          <cell r="C193">
            <v>8473084</v>
          </cell>
          <cell r="G193">
            <v>32124500</v>
          </cell>
          <cell r="H193">
            <v>33612102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4"/>
      <sheetName val="015"/>
      <sheetName val="017"/>
      <sheetName val="019"/>
      <sheetName val="021"/>
      <sheetName val="023"/>
      <sheetName val="025"/>
      <sheetName val="026"/>
      <sheetName val="027"/>
      <sheetName val="028"/>
      <sheetName val="029"/>
      <sheetName val="Summary by exp heading"/>
      <sheetName val="Summary by Dept"/>
    </sheetNames>
    <sheetDataSet>
      <sheetData sheetId="21">
        <row r="3">
          <cell r="I3">
            <v>182026</v>
          </cell>
          <cell r="L3">
            <v>182251</v>
          </cell>
        </row>
        <row r="4">
          <cell r="I4">
            <v>306839</v>
          </cell>
          <cell r="L4">
            <v>312738.7942916667</v>
          </cell>
        </row>
        <row r="5">
          <cell r="I5">
            <v>340555</v>
          </cell>
          <cell r="L5">
            <v>284979</v>
          </cell>
        </row>
        <row r="6">
          <cell r="I6">
            <v>568702</v>
          </cell>
          <cell r="L6">
            <v>531834.52</v>
          </cell>
        </row>
        <row r="7">
          <cell r="I7">
            <v>3952686</v>
          </cell>
          <cell r="L7">
            <v>3952686</v>
          </cell>
        </row>
        <row r="8">
          <cell r="I8">
            <v>756414</v>
          </cell>
          <cell r="L8">
            <v>815365</v>
          </cell>
        </row>
        <row r="9">
          <cell r="I9">
            <v>613416</v>
          </cell>
          <cell r="L9">
            <v>613714</v>
          </cell>
        </row>
        <row r="10">
          <cell r="I10">
            <v>122633</v>
          </cell>
          <cell r="L10">
            <v>120084</v>
          </cell>
        </row>
        <row r="11">
          <cell r="I11">
            <v>236266</v>
          </cell>
          <cell r="L11">
            <v>247147.85</v>
          </cell>
        </row>
        <row r="12">
          <cell r="I12">
            <v>345762</v>
          </cell>
          <cell r="L12">
            <v>370924.122789474</v>
          </cell>
        </row>
        <row r="13">
          <cell r="I13">
            <v>836021</v>
          </cell>
          <cell r="L13">
            <v>653378.15</v>
          </cell>
        </row>
        <row r="14">
          <cell r="I14">
            <v>303452</v>
          </cell>
          <cell r="L14">
            <v>303405</v>
          </cell>
        </row>
        <row r="15">
          <cell r="I15">
            <v>75000</v>
          </cell>
          <cell r="L15">
            <v>10000</v>
          </cell>
        </row>
        <row r="16">
          <cell r="I16">
            <v>4522321</v>
          </cell>
          <cell r="L16">
            <v>3638615</v>
          </cell>
        </row>
        <row r="17">
          <cell r="I17">
            <v>0</v>
          </cell>
          <cell r="L17">
            <v>92470.08000000002</v>
          </cell>
        </row>
        <row r="18">
          <cell r="I18">
            <v>1281974</v>
          </cell>
          <cell r="L18">
            <v>1298783</v>
          </cell>
        </row>
        <row r="19">
          <cell r="I19">
            <v>389590</v>
          </cell>
          <cell r="L19">
            <v>389590</v>
          </cell>
        </row>
        <row r="20">
          <cell r="I20">
            <v>61647</v>
          </cell>
          <cell r="L20">
            <v>63241</v>
          </cell>
        </row>
        <row r="21">
          <cell r="I21">
            <v>133756</v>
          </cell>
          <cell r="L21">
            <v>145529</v>
          </cell>
        </row>
        <row r="22">
          <cell r="I22">
            <v>212572</v>
          </cell>
          <cell r="L22">
            <v>212072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M"/>
      <sheetName val="LO"/>
      <sheetName val="NE"/>
      <sheetName val="NW"/>
      <sheetName val="SE"/>
      <sheetName val="SO"/>
      <sheetName val="SW"/>
      <sheetName val="WM"/>
      <sheetName val="YH"/>
      <sheetName val="Summary by exp heading"/>
      <sheetName val="Summary by Region"/>
    </sheetNames>
    <sheetDataSet>
      <sheetData sheetId="11">
        <row r="3">
          <cell r="I3">
            <v>5908861</v>
          </cell>
          <cell r="L3">
            <v>5920540</v>
          </cell>
        </row>
        <row r="4">
          <cell r="I4">
            <v>13671266</v>
          </cell>
          <cell r="L4">
            <v>13832928</v>
          </cell>
        </row>
        <row r="5">
          <cell r="I5">
            <v>11643827</v>
          </cell>
          <cell r="L5">
            <v>11864206</v>
          </cell>
        </row>
        <row r="6">
          <cell r="I6">
            <v>9386977</v>
          </cell>
        </row>
        <row r="7">
          <cell r="I7">
            <v>6690496</v>
          </cell>
          <cell r="L7">
            <v>6624583</v>
          </cell>
        </row>
        <row r="8">
          <cell r="I8">
            <v>7171607</v>
          </cell>
          <cell r="L8">
            <v>7155057</v>
          </cell>
        </row>
        <row r="9">
          <cell r="I9">
            <v>13161057</v>
          </cell>
          <cell r="L9">
            <v>13386054</v>
          </cell>
        </row>
        <row r="10">
          <cell r="I10">
            <v>5750534</v>
          </cell>
          <cell r="L10">
            <v>6009624</v>
          </cell>
        </row>
        <row r="11">
          <cell r="I11">
            <v>7673559</v>
          </cell>
          <cell r="L11">
            <v>7673559</v>
          </cell>
        </row>
        <row r="12">
          <cell r="I12">
            <v>5275185</v>
          </cell>
          <cell r="L12">
            <v>5340134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exp heading - Total"/>
      <sheetName val="Summary by Dept - Total"/>
      <sheetName val="Summary by Dept - 000's"/>
    </sheetNames>
    <sheetDataSet>
      <sheetData sheetId="2">
        <row r="3">
          <cell r="P3">
            <v>183.716</v>
          </cell>
        </row>
        <row r="4">
          <cell r="P4">
            <v>294.546</v>
          </cell>
        </row>
        <row r="5">
          <cell r="P5">
            <v>238.402</v>
          </cell>
        </row>
        <row r="6">
          <cell r="P6">
            <v>530.64053075</v>
          </cell>
        </row>
        <row r="7">
          <cell r="P7">
            <v>3781.641</v>
          </cell>
        </row>
        <row r="8">
          <cell r="P8">
            <v>765.624</v>
          </cell>
        </row>
        <row r="9">
          <cell r="P9">
            <v>705.7</v>
          </cell>
        </row>
        <row r="10">
          <cell r="P10">
            <v>119.284</v>
          </cell>
        </row>
        <row r="11">
          <cell r="P11">
            <v>189.174</v>
          </cell>
        </row>
        <row r="12">
          <cell r="P12">
            <v>420.631</v>
          </cell>
        </row>
        <row r="13">
          <cell r="P13">
            <v>757.881</v>
          </cell>
        </row>
        <row r="14">
          <cell r="P14">
            <v>303.405</v>
          </cell>
        </row>
        <row r="15">
          <cell r="P15">
            <v>36.3</v>
          </cell>
        </row>
        <row r="16">
          <cell r="L16">
            <v>4522.321</v>
          </cell>
          <cell r="P16">
            <v>3699.95</v>
          </cell>
        </row>
        <row r="17">
          <cell r="P17">
            <v>92.54408000000002</v>
          </cell>
        </row>
        <row r="18">
          <cell r="P18">
            <v>1275.094</v>
          </cell>
        </row>
        <row r="19">
          <cell r="P19">
            <v>384.59</v>
          </cell>
        </row>
        <row r="20">
          <cell r="P20">
            <v>60.441</v>
          </cell>
        </row>
        <row r="21">
          <cell r="P21">
            <v>149.05</v>
          </cell>
        </row>
        <row r="22">
          <cell r="P22">
            <v>200.751</v>
          </cell>
        </row>
        <row r="25">
          <cell r="P25">
            <v>5897.71</v>
          </cell>
        </row>
        <row r="26">
          <cell r="P26">
            <v>13811.815</v>
          </cell>
        </row>
        <row r="27">
          <cell r="P27">
            <v>11817.566</v>
          </cell>
        </row>
        <row r="28">
          <cell r="P28">
            <v>9505.425</v>
          </cell>
        </row>
        <row r="29">
          <cell r="P29">
            <v>6598.327</v>
          </cell>
        </row>
        <row r="30">
          <cell r="P30">
            <v>7160.057</v>
          </cell>
        </row>
        <row r="31">
          <cell r="P31">
            <v>13400.389</v>
          </cell>
        </row>
        <row r="32">
          <cell r="P32">
            <v>6057.123</v>
          </cell>
        </row>
        <row r="33">
          <cell r="P33">
            <v>7673.559</v>
          </cell>
        </row>
        <row r="34">
          <cell r="P34">
            <v>5356.443319999999</v>
          </cell>
        </row>
        <row r="46">
          <cell r="P46">
            <v>3838.371760933333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l time"/>
      <sheetName val="Private Requests"/>
      <sheetName val="Public Requests"/>
      <sheetName val="all 9.5s to date"/>
      <sheetName val="all FAOs to date"/>
      <sheetName val="rolling ye Dec 06"/>
      <sheetName val="Total"/>
      <sheetName val="Pub-Priv Totals"/>
      <sheetName val="Summary"/>
      <sheetName val="Chart Template"/>
      <sheetName val="Pub-Priv Chart"/>
    </sheetNames>
    <sheetDataSet>
      <sheetData sheetId="8">
        <row r="4">
          <cell r="F4">
            <v>0.9368839153674623</v>
          </cell>
        </row>
        <row r="5">
          <cell r="F5">
            <v>0.9234646449546521</v>
          </cell>
        </row>
        <row r="6">
          <cell r="F6">
            <v>0.9171039182201371</v>
          </cell>
        </row>
        <row r="7">
          <cell r="F7">
            <v>0.9815976305536518</v>
          </cell>
        </row>
        <row r="8">
          <cell r="F8">
            <v>1.0257599773076593</v>
          </cell>
        </row>
        <row r="9">
          <cell r="F9">
            <v>1.0099214181524083</v>
          </cell>
        </row>
        <row r="10">
          <cell r="F10">
            <v>0.9932610348489335</v>
          </cell>
        </row>
        <row r="11">
          <cell r="F11">
            <v>1.0251682397079493</v>
          </cell>
        </row>
        <row r="12">
          <cell r="F12">
            <v>1.0264387399757982</v>
          </cell>
        </row>
        <row r="13">
          <cell r="F13">
            <v>1.0593682815653716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workbookViewId="0" topLeftCell="A1">
      <pane xSplit="3" ySplit="5" topLeftCell="I6" activePane="bottomRight" state="frozen"/>
      <selection pane="topLeft" activeCell="Z49" sqref="Z49"/>
      <selection pane="topRight" activeCell="Z49" sqref="Z49"/>
      <selection pane="bottomLeft" activeCell="Z49" sqref="Z49"/>
      <selection pane="bottomRight" activeCell="B17" sqref="B17"/>
    </sheetView>
  </sheetViews>
  <sheetFormatPr defaultColWidth="9.140625" defaultRowHeight="12.75"/>
  <cols>
    <col min="1" max="1" width="1.57421875" style="12" customWidth="1"/>
    <col min="2" max="2" width="34.8515625" style="12" customWidth="1"/>
    <col min="3" max="3" width="1.8515625" style="12" customWidth="1"/>
    <col min="4" max="5" width="12.57421875" style="12" customWidth="1"/>
    <col min="6" max="6" width="12.28125" style="12" bestFit="1" customWidth="1"/>
    <col min="7" max="7" width="9.8515625" style="12" customWidth="1"/>
    <col min="8" max="8" width="2.00390625" style="12" customWidth="1"/>
    <col min="9" max="9" width="13.140625" style="12" customWidth="1"/>
    <col min="10" max="10" width="14.00390625" style="12" customWidth="1"/>
    <col min="11" max="11" width="11.8515625" style="12" customWidth="1"/>
    <col min="12" max="12" width="10.140625" style="12" customWidth="1"/>
    <col min="13" max="13" width="1.7109375" style="12" customWidth="1"/>
    <col min="14" max="16" width="12.8515625" style="9" hidden="1" customWidth="1"/>
    <col min="17" max="17" width="12.8515625" style="184" hidden="1" customWidth="1"/>
    <col min="18" max="18" width="11.7109375" style="10" hidden="1" customWidth="1"/>
    <col min="19" max="19" width="3.7109375" style="12" hidden="1" customWidth="1"/>
    <col min="20" max="22" width="12.8515625" style="9" customWidth="1"/>
    <col min="23" max="23" width="12.8515625" style="184" customWidth="1"/>
    <col min="24" max="24" width="4.57421875" style="7" customWidth="1"/>
    <col min="25" max="25" width="13.28125" style="99" customWidth="1"/>
    <col min="26" max="26" width="3.00390625" style="12" customWidth="1"/>
    <col min="27" max="27" width="18.140625" style="12" customWidth="1"/>
    <col min="28" max="16384" width="9.140625" style="12" customWidth="1"/>
  </cols>
  <sheetData>
    <row r="1" spans="1:25" s="9" customFormat="1" ht="12.75">
      <c r="A1" s="9" t="s">
        <v>146</v>
      </c>
      <c r="Q1" s="184"/>
      <c r="R1" s="7"/>
      <c r="W1" s="184"/>
      <c r="X1" s="7"/>
      <c r="Y1" s="93"/>
    </row>
    <row r="3" spans="2:25" s="10" customFormat="1" ht="12.75">
      <c r="B3" s="7"/>
      <c r="N3" s="7"/>
      <c r="O3" s="7"/>
      <c r="P3" s="7"/>
      <c r="Q3" s="185"/>
      <c r="T3" s="7"/>
      <c r="U3" s="7"/>
      <c r="V3" s="7"/>
      <c r="W3" s="185"/>
      <c r="X3" s="7"/>
      <c r="Y3" s="94"/>
    </row>
    <row r="4" spans="4:25" s="7" customFormat="1" ht="30.75" customHeight="1">
      <c r="D4" s="247" t="s">
        <v>150</v>
      </c>
      <c r="E4" s="248"/>
      <c r="F4" s="248"/>
      <c r="G4" s="249"/>
      <c r="I4" s="247" t="s">
        <v>147</v>
      </c>
      <c r="J4" s="248"/>
      <c r="K4" s="248"/>
      <c r="L4" s="249"/>
      <c r="N4" s="244" t="s">
        <v>125</v>
      </c>
      <c r="O4" s="245"/>
      <c r="P4" s="245"/>
      <c r="Q4" s="245"/>
      <c r="R4" s="246"/>
      <c r="T4" s="244" t="s">
        <v>159</v>
      </c>
      <c r="U4" s="245"/>
      <c r="V4" s="245"/>
      <c r="W4" s="246"/>
      <c r="X4" s="181"/>
      <c r="Y4" s="182"/>
    </row>
    <row r="5" spans="2:27" s="11" customFormat="1" ht="25.5">
      <c r="B5" s="8" t="s">
        <v>0</v>
      </c>
      <c r="D5" s="200" t="s">
        <v>16</v>
      </c>
      <c r="E5" s="200" t="s">
        <v>17</v>
      </c>
      <c r="F5" s="88" t="s">
        <v>18</v>
      </c>
      <c r="G5" s="88" t="s">
        <v>19</v>
      </c>
      <c r="I5" s="200" t="s">
        <v>102</v>
      </c>
      <c r="J5" s="200" t="s">
        <v>103</v>
      </c>
      <c r="K5" s="88" t="s">
        <v>21</v>
      </c>
      <c r="L5" s="88" t="s">
        <v>19</v>
      </c>
      <c r="N5" s="88" t="s">
        <v>111</v>
      </c>
      <c r="O5" s="177" t="s">
        <v>122</v>
      </c>
      <c r="P5" s="88" t="s">
        <v>123</v>
      </c>
      <c r="Q5" s="186" t="s">
        <v>124</v>
      </c>
      <c r="R5" s="214"/>
      <c r="T5" s="88" t="s">
        <v>111</v>
      </c>
      <c r="U5" s="177" t="s">
        <v>155</v>
      </c>
      <c r="V5" s="88" t="s">
        <v>123</v>
      </c>
      <c r="W5" s="186" t="s">
        <v>124</v>
      </c>
      <c r="X5" s="90"/>
      <c r="Y5" s="183" t="s">
        <v>104</v>
      </c>
      <c r="AA5" s="8" t="s">
        <v>48</v>
      </c>
    </row>
    <row r="6" spans="2:27" ht="12.75">
      <c r="B6" s="1" t="s">
        <v>1</v>
      </c>
      <c r="D6" s="77">
        <v>5780.704</v>
      </c>
      <c r="E6" s="77">
        <v>5741.903</v>
      </c>
      <c r="F6" s="77">
        <f>D6-E6</f>
        <v>38.800999999999476</v>
      </c>
      <c r="G6" s="78">
        <f>F6/D6</f>
        <v>0.0067121582423178006</v>
      </c>
      <c r="H6" s="2"/>
      <c r="I6" s="77">
        <v>57581.998</v>
      </c>
      <c r="J6" s="77">
        <v>55819.255</v>
      </c>
      <c r="K6" s="77">
        <f>I6-J6</f>
        <v>1762.7430000000022</v>
      </c>
      <c r="L6" s="78">
        <f>K6/I6</f>
        <v>0.030612744628972448</v>
      </c>
      <c r="N6" s="2">
        <v>69737.898</v>
      </c>
      <c r="O6" s="2">
        <v>68755.28096999999</v>
      </c>
      <c r="P6" s="2">
        <f>N6-O6</f>
        <v>982.6170300000085</v>
      </c>
      <c r="Q6" s="187">
        <f>P6/N6</f>
        <v>0.01409014407058854</v>
      </c>
      <c r="R6" s="215"/>
      <c r="T6" s="108">
        <f>69737.898+22.5</f>
        <v>69760.398</v>
      </c>
      <c r="U6" s="108">
        <f>68276.444+22.5</f>
        <v>68298.944</v>
      </c>
      <c r="V6" s="108">
        <f>T6-U6</f>
        <v>1461.453999999998</v>
      </c>
      <c r="W6" s="107">
        <f>V6/T6</f>
        <v>0.02094962244911501</v>
      </c>
      <c r="X6" s="75"/>
      <c r="Y6" s="96">
        <v>64118.122</v>
      </c>
      <c r="AA6" s="14"/>
    </row>
    <row r="7" spans="2:27" ht="12.75">
      <c r="B7" s="2" t="s">
        <v>2</v>
      </c>
      <c r="D7" s="77">
        <v>6.68</v>
      </c>
      <c r="E7" s="77">
        <v>98.166</v>
      </c>
      <c r="F7" s="77">
        <f>D7-E7</f>
        <v>-91.48599999999999</v>
      </c>
      <c r="G7" s="78">
        <f>F7/D7</f>
        <v>-13.695508982035927</v>
      </c>
      <c r="H7" s="2"/>
      <c r="I7" s="77">
        <v>36.448</v>
      </c>
      <c r="J7" s="77">
        <v>839.902</v>
      </c>
      <c r="K7" s="77">
        <f>I7-J7</f>
        <v>-803.4540000000001</v>
      </c>
      <c r="L7" s="78">
        <f>K7/I7</f>
        <v>-22.043843283582092</v>
      </c>
      <c r="N7" s="2">
        <v>48.38</v>
      </c>
      <c r="O7" s="2">
        <v>646.227</v>
      </c>
      <c r="P7" s="2">
        <f>N7-O7</f>
        <v>-597.847</v>
      </c>
      <c r="Q7" s="187">
        <f aca="true" t="shared" si="0" ref="Q7:Q13">P7/N7</f>
        <v>-12.35731707317073</v>
      </c>
      <c r="R7" s="215"/>
      <c r="T7" s="108">
        <v>48.38</v>
      </c>
      <c r="U7" s="108">
        <v>977.065</v>
      </c>
      <c r="V7" s="108">
        <f>T7-U7</f>
        <v>-928.6850000000001</v>
      </c>
      <c r="W7" s="107">
        <f aca="true" t="shared" si="1" ref="W7:W17">V7/T7</f>
        <v>-19.195638693675072</v>
      </c>
      <c r="X7" s="75"/>
      <c r="Y7" s="96">
        <v>1435.726</v>
      </c>
      <c r="AA7" s="14"/>
    </row>
    <row r="8" spans="2:27" ht="12.75">
      <c r="B8" s="3" t="s">
        <v>145</v>
      </c>
      <c r="D8" s="80">
        <v>689.473</v>
      </c>
      <c r="E8" s="80">
        <v>468.128</v>
      </c>
      <c r="F8" s="77">
        <f>D8-E8</f>
        <v>221.34499999999997</v>
      </c>
      <c r="G8" s="78">
        <f>F8/D8</f>
        <v>0.3210350514088296</v>
      </c>
      <c r="H8" s="2"/>
      <c r="I8" s="80">
        <v>6834.73</v>
      </c>
      <c r="J8" s="80">
        <v>8060.15</v>
      </c>
      <c r="K8" s="77">
        <f>I8-J8</f>
        <v>-1225.42</v>
      </c>
      <c r="L8" s="78">
        <f>K8/I8</f>
        <v>-0.1792931103350096</v>
      </c>
      <c r="N8" s="2">
        <v>8483.669</v>
      </c>
      <c r="O8" s="2">
        <v>9733.374</v>
      </c>
      <c r="P8" s="2">
        <f>N8-O8</f>
        <v>-1249.705</v>
      </c>
      <c r="Q8" s="187">
        <f t="shared" si="0"/>
        <v>-0.14730713798475636</v>
      </c>
      <c r="R8" s="215"/>
      <c r="T8" s="108">
        <v>8483.669</v>
      </c>
      <c r="U8" s="108">
        <v>9776.884</v>
      </c>
      <c r="V8" s="108">
        <f>T8-U8</f>
        <v>-1293.2150000000001</v>
      </c>
      <c r="W8" s="107">
        <f t="shared" si="1"/>
        <v>-0.1524358152115553</v>
      </c>
      <c r="X8" s="75"/>
      <c r="Y8" s="96">
        <v>11736.119</v>
      </c>
      <c r="AA8" s="14"/>
    </row>
    <row r="9" spans="2:27" ht="12.75">
      <c r="B9" s="4" t="s">
        <v>3</v>
      </c>
      <c r="D9" s="83">
        <f>SUBTOTAL(9,D6:D8)</f>
        <v>6476.857</v>
      </c>
      <c r="E9" s="83">
        <f>SUBTOTAL(9,E6:E8)</f>
        <v>6308.197</v>
      </c>
      <c r="F9" s="4">
        <f>SUBTOTAL(9,F6:F8)</f>
        <v>168.65999999999946</v>
      </c>
      <c r="G9" s="84">
        <f>F9/D9</f>
        <v>0.026040408179461034</v>
      </c>
      <c r="H9" s="2"/>
      <c r="I9" s="83">
        <f>SUBTOTAL(9,I6:I8)</f>
        <v>64453.17599999999</v>
      </c>
      <c r="J9" s="83">
        <f>SUBTOTAL(9,J6:J8)</f>
        <v>64719.307</v>
      </c>
      <c r="K9" s="4">
        <f>SUBTOTAL(9,K6:K8)</f>
        <v>-266.1309999999979</v>
      </c>
      <c r="L9" s="84">
        <f>K9/I9</f>
        <v>-0.004129059520666568</v>
      </c>
      <c r="N9" s="4">
        <f>SUBTOTAL(9,N6:N8)</f>
        <v>78269.947</v>
      </c>
      <c r="O9" s="4">
        <f>SUBTOTAL(9,O6:O8)</f>
        <v>79134.88196999999</v>
      </c>
      <c r="P9" s="4">
        <f>SUBTOTAL(9,P6:P8)</f>
        <v>-864.9349699999914</v>
      </c>
      <c r="Q9" s="188">
        <f t="shared" si="0"/>
        <v>-0.011050665078385594</v>
      </c>
      <c r="R9" s="216"/>
      <c r="T9" s="4">
        <f>SUBTOTAL(9,T6:T8)</f>
        <v>78292.447</v>
      </c>
      <c r="U9" s="4">
        <f>SUBTOTAL(9,U6:U8)</f>
        <v>79052.89300000001</v>
      </c>
      <c r="V9" s="4">
        <f>SUBTOTAL(9,V6:V8)</f>
        <v>-760.4460000000023</v>
      </c>
      <c r="W9" s="188">
        <f t="shared" si="1"/>
        <v>-0.009712890951026251</v>
      </c>
      <c r="X9" s="75"/>
      <c r="Y9" s="97">
        <f>SUBTOTAL(9,Y6:Y8)</f>
        <v>77289.967</v>
      </c>
      <c r="AA9" s="14"/>
    </row>
    <row r="10" spans="2:27" ht="12.75">
      <c r="B10" s="1" t="s">
        <v>4</v>
      </c>
      <c r="D10" s="2">
        <f>9811.488-D9-SUM(D11:D16)</f>
        <v>1391.5349999999992</v>
      </c>
      <c r="E10" s="2">
        <f>8685.08-E9-SUM(E11:E16)</f>
        <v>1420.618</v>
      </c>
      <c r="F10" s="77">
        <f aca="true" t="shared" si="2" ref="F10:F16">D10-E10</f>
        <v>-29.083000000000766</v>
      </c>
      <c r="G10" s="78">
        <f aca="true" t="shared" si="3" ref="G10:G16">F10/D10</f>
        <v>-0.020899941431585106</v>
      </c>
      <c r="H10" s="2"/>
      <c r="I10" s="2">
        <f>86718.324-I9-SUM(I11:I16)</f>
        <v>12266.793</v>
      </c>
      <c r="J10" s="2">
        <f>84147.912-J9-SUM(J11:J16)</f>
        <v>11424.323999999995</v>
      </c>
      <c r="K10" s="77">
        <f aca="true" t="shared" si="4" ref="K10:K16">I10-J10</f>
        <v>842.4690000000046</v>
      </c>
      <c r="L10" s="78">
        <f aca="true" t="shared" si="5" ref="L10:L16">K10/I10</f>
        <v>0.06867883072617306</v>
      </c>
      <c r="N10" s="2">
        <f>(23673.037+200-(N11+N16+N12))</f>
        <v>14842.988000000001</v>
      </c>
      <c r="O10" s="2">
        <v>15462.08</v>
      </c>
      <c r="P10" s="2">
        <f aca="true" t="shared" si="6" ref="P10:P16">N10-O10</f>
        <v>-619.0919999999987</v>
      </c>
      <c r="Q10" s="187">
        <f t="shared" si="0"/>
        <v>-0.04170939166696077</v>
      </c>
      <c r="R10" s="215"/>
      <c r="T10" s="108">
        <f>(23673.037+200-(T11+T16+T12))+(55+14.6+4.9)</f>
        <v>14917.488000000001</v>
      </c>
      <c r="U10" s="108">
        <f>26568.692+200-SUM(U11,U12,U13,U14,U16)+(55+14.6+4.9)</f>
        <v>14952.078999999998</v>
      </c>
      <c r="V10" s="108">
        <f aca="true" t="shared" si="7" ref="V10:V16">T10-U10</f>
        <v>-34.59099999999671</v>
      </c>
      <c r="W10" s="107">
        <f t="shared" si="1"/>
        <v>-0.0023188220429603635</v>
      </c>
      <c r="X10" s="75"/>
      <c r="Y10" s="96">
        <v>14608</v>
      </c>
      <c r="AA10" s="14"/>
    </row>
    <row r="11" spans="2:27" ht="12.75">
      <c r="B11" s="2" t="s">
        <v>5</v>
      </c>
      <c r="D11" s="77">
        <v>501.155</v>
      </c>
      <c r="E11" s="77">
        <v>668.17</v>
      </c>
      <c r="F11" s="77">
        <f t="shared" si="2"/>
        <v>-167.015</v>
      </c>
      <c r="G11" s="78">
        <f t="shared" si="3"/>
        <v>-0.3332601690095878</v>
      </c>
      <c r="H11" s="2"/>
      <c r="I11" s="77">
        <v>5366.184</v>
      </c>
      <c r="J11" s="77">
        <v>5393.104</v>
      </c>
      <c r="K11" s="77">
        <f t="shared" si="4"/>
        <v>-26.920000000000073</v>
      </c>
      <c r="L11" s="78">
        <f t="shared" si="5"/>
        <v>-0.005016600250755485</v>
      </c>
      <c r="N11" s="2">
        <v>6395.728</v>
      </c>
      <c r="O11" s="2">
        <v>6195.3516500000005</v>
      </c>
      <c r="P11" s="2">
        <f t="shared" si="6"/>
        <v>200.37634999999955</v>
      </c>
      <c r="Q11" s="187">
        <f t="shared" si="0"/>
        <v>0.03132971727378018</v>
      </c>
      <c r="R11" s="215"/>
      <c r="T11" s="108">
        <v>6395.728</v>
      </c>
      <c r="U11" s="108">
        <v>6395.175</v>
      </c>
      <c r="V11" s="108">
        <f t="shared" si="7"/>
        <v>0.5529999999998836</v>
      </c>
      <c r="W11" s="107">
        <f t="shared" si="1"/>
        <v>8.646396469641666E-05</v>
      </c>
      <c r="X11" s="75"/>
      <c r="Y11" s="96">
        <v>6410.954</v>
      </c>
      <c r="AA11" s="14"/>
    </row>
    <row r="12" spans="2:27" ht="12.75">
      <c r="B12" s="2" t="s">
        <v>6</v>
      </c>
      <c r="D12" s="77">
        <v>41.61</v>
      </c>
      <c r="E12" s="77">
        <v>0</v>
      </c>
      <c r="F12" s="77">
        <f t="shared" si="2"/>
        <v>41.61</v>
      </c>
      <c r="G12" s="78">
        <f t="shared" si="3"/>
        <v>1</v>
      </c>
      <c r="H12" s="2"/>
      <c r="I12" s="77">
        <v>416.1</v>
      </c>
      <c r="J12" s="77">
        <v>0</v>
      </c>
      <c r="K12" s="77">
        <f t="shared" si="4"/>
        <v>416.1</v>
      </c>
      <c r="L12" s="78">
        <f t="shared" si="5"/>
        <v>1</v>
      </c>
      <c r="N12" s="2">
        <v>734.321</v>
      </c>
      <c r="O12" s="2">
        <v>0</v>
      </c>
      <c r="P12" s="2">
        <f t="shared" si="6"/>
        <v>734.321</v>
      </c>
      <c r="Q12" s="187">
        <f t="shared" si="0"/>
        <v>1</v>
      </c>
      <c r="R12" s="215"/>
      <c r="T12" s="108">
        <v>734.321</v>
      </c>
      <c r="U12" s="108">
        <f>222.809+156</f>
        <v>378.80899999999997</v>
      </c>
      <c r="V12" s="108">
        <f t="shared" si="7"/>
        <v>355.51200000000006</v>
      </c>
      <c r="W12" s="107">
        <f t="shared" si="1"/>
        <v>0.48413704633259846</v>
      </c>
      <c r="X12" s="75"/>
      <c r="Y12" s="96">
        <v>-13.056</v>
      </c>
      <c r="AA12" s="14"/>
    </row>
    <row r="13" spans="2:27" ht="12.75">
      <c r="B13" s="2" t="s">
        <v>7</v>
      </c>
      <c r="D13" s="77">
        <v>107.74</v>
      </c>
      <c r="E13" s="77">
        <v>130.521</v>
      </c>
      <c r="F13" s="77">
        <f t="shared" si="2"/>
        <v>-22.78099999999999</v>
      </c>
      <c r="G13" s="78">
        <f t="shared" si="3"/>
        <v>-0.21144421756079443</v>
      </c>
      <c r="H13" s="2"/>
      <c r="I13" s="77">
        <v>921.667</v>
      </c>
      <c r="J13" s="77">
        <v>839.327</v>
      </c>
      <c r="K13" s="77">
        <f t="shared" si="4"/>
        <v>82.34000000000003</v>
      </c>
      <c r="L13" s="78">
        <f t="shared" si="5"/>
        <v>0.08933812320501876</v>
      </c>
      <c r="N13" s="2">
        <v>1132.989</v>
      </c>
      <c r="O13" s="2">
        <v>1118.906</v>
      </c>
      <c r="P13" s="2">
        <f t="shared" si="6"/>
        <v>14.083000000000084</v>
      </c>
      <c r="Q13" s="187">
        <f t="shared" si="0"/>
        <v>0.012429952982773957</v>
      </c>
      <c r="R13" s="215"/>
      <c r="T13" s="108">
        <f>1132.989+200</f>
        <v>1332.989</v>
      </c>
      <c r="U13" s="108">
        <f>993.386+200</f>
        <v>1193.386</v>
      </c>
      <c r="V13" s="108">
        <f t="shared" si="7"/>
        <v>139.60300000000007</v>
      </c>
      <c r="W13" s="107">
        <f t="shared" si="1"/>
        <v>0.10472929634078006</v>
      </c>
      <c r="X13" s="75"/>
      <c r="Y13" s="96">
        <v>959.624</v>
      </c>
      <c r="AA13" s="14"/>
    </row>
    <row r="14" spans="2:27" ht="12.75">
      <c r="B14" s="2" t="s">
        <v>8</v>
      </c>
      <c r="D14" s="77">
        <v>1153.025</v>
      </c>
      <c r="E14" s="77">
        <v>116.794</v>
      </c>
      <c r="F14" s="77">
        <f t="shared" si="2"/>
        <v>1036.231</v>
      </c>
      <c r="G14" s="78">
        <v>0</v>
      </c>
      <c r="H14" s="2"/>
      <c r="I14" s="77">
        <v>1899.844</v>
      </c>
      <c r="J14" s="77">
        <v>688.098</v>
      </c>
      <c r="K14" s="77">
        <f t="shared" si="4"/>
        <v>1211.746</v>
      </c>
      <c r="L14" s="78">
        <v>0</v>
      </c>
      <c r="N14" s="2">
        <v>2665</v>
      </c>
      <c r="O14" s="2">
        <f>2167.909+550</f>
        <v>2717.909</v>
      </c>
      <c r="P14" s="2">
        <f t="shared" si="6"/>
        <v>-52.909000000000106</v>
      </c>
      <c r="Q14" s="187">
        <v>0</v>
      </c>
      <c r="R14" s="215"/>
      <c r="T14" s="108">
        <v>2665</v>
      </c>
      <c r="U14" s="108">
        <v>2523.743</v>
      </c>
      <c r="V14" s="108">
        <f t="shared" si="7"/>
        <v>141.25700000000006</v>
      </c>
      <c r="W14" s="107">
        <v>0</v>
      </c>
      <c r="X14" s="75"/>
      <c r="Y14" s="96">
        <v>759.8</v>
      </c>
      <c r="AA14" s="14"/>
    </row>
    <row r="15" spans="2:27" ht="12.75">
      <c r="B15" s="2" t="s">
        <v>9</v>
      </c>
      <c r="D15" s="77">
        <v>-18.767</v>
      </c>
      <c r="E15" s="77">
        <v>-0.886</v>
      </c>
      <c r="F15" s="77">
        <f t="shared" si="2"/>
        <v>-17.881</v>
      </c>
      <c r="G15" s="78">
        <f t="shared" si="3"/>
        <v>0.9527894708797358</v>
      </c>
      <c r="H15" s="2"/>
      <c r="I15" s="77">
        <v>-188.44</v>
      </c>
      <c r="J15" s="77">
        <v>-82.915</v>
      </c>
      <c r="K15" s="77">
        <f t="shared" si="4"/>
        <v>-105.52499999999999</v>
      </c>
      <c r="L15" s="78">
        <f t="shared" si="5"/>
        <v>0.5599925705794948</v>
      </c>
      <c r="N15" s="2">
        <v>-225.974</v>
      </c>
      <c r="O15" s="2">
        <v>-29.02</v>
      </c>
      <c r="P15" s="2">
        <f t="shared" si="6"/>
        <v>-196.95399999999998</v>
      </c>
      <c r="Q15" s="187">
        <f>P15/N15</f>
        <v>0.8715781461584076</v>
      </c>
      <c r="R15" s="215"/>
      <c r="T15" s="108">
        <v>-225.974</v>
      </c>
      <c r="U15" s="108">
        <v>-136.934</v>
      </c>
      <c r="V15" s="108">
        <f t="shared" si="7"/>
        <v>-89.03999999999999</v>
      </c>
      <c r="W15" s="107">
        <f t="shared" si="1"/>
        <v>0.39402763149742887</v>
      </c>
      <c r="X15" s="75"/>
      <c r="Y15" s="96">
        <v>-418.936</v>
      </c>
      <c r="AA15" s="14"/>
    </row>
    <row r="16" spans="2:27" ht="12.75">
      <c r="B16" s="142" t="s">
        <v>117</v>
      </c>
      <c r="D16" s="77">
        <f>133.333+22.5+2.5</f>
        <v>158.333</v>
      </c>
      <c r="E16" s="77">
        <f>16.666+22.5+2.5</f>
        <v>41.666</v>
      </c>
      <c r="F16" s="77">
        <f t="shared" si="2"/>
        <v>116.667</v>
      </c>
      <c r="G16" s="78">
        <f t="shared" si="3"/>
        <v>0.7368457617805512</v>
      </c>
      <c r="H16" s="2"/>
      <c r="I16" s="77">
        <f>1333+225+25</f>
        <v>1583</v>
      </c>
      <c r="J16" s="77">
        <f>916.667+225+25</f>
        <v>1166.667</v>
      </c>
      <c r="K16" s="77">
        <f t="shared" si="4"/>
        <v>416.3330000000001</v>
      </c>
      <c r="L16" s="78">
        <f t="shared" si="5"/>
        <v>0.2630025268477575</v>
      </c>
      <c r="N16" s="2">
        <f>1600+270+30</f>
        <v>1900</v>
      </c>
      <c r="O16" s="2">
        <v>1900</v>
      </c>
      <c r="P16" s="2">
        <f t="shared" si="6"/>
        <v>0</v>
      </c>
      <c r="Q16" s="187">
        <f>P16/N16</f>
        <v>0</v>
      </c>
      <c r="R16" s="215"/>
      <c r="T16" s="108">
        <f>1600+270+30</f>
        <v>1900</v>
      </c>
      <c r="U16" s="108">
        <f>1100+270+30</f>
        <v>1400</v>
      </c>
      <c r="V16" s="108">
        <f t="shared" si="7"/>
        <v>500</v>
      </c>
      <c r="W16" s="107">
        <f t="shared" si="1"/>
        <v>0.2631578947368421</v>
      </c>
      <c r="X16" s="75"/>
      <c r="Y16" s="96">
        <v>1584</v>
      </c>
      <c r="AA16" s="14"/>
    </row>
    <row r="17" spans="2:27" ht="12.75">
      <c r="B17" s="5" t="s">
        <v>10</v>
      </c>
      <c r="D17" s="4">
        <f>SUBTOTAL(9,D10:D16)</f>
        <v>3334.6309999999994</v>
      </c>
      <c r="E17" s="4">
        <f>SUBTOTAL(9,E10:E16)</f>
        <v>2376.8830000000003</v>
      </c>
      <c r="F17" s="4">
        <f>SUBTOTAL(9,F10:F16)</f>
        <v>957.7479999999994</v>
      </c>
      <c r="G17" s="84">
        <f>F17/D17</f>
        <v>0.2872125881394372</v>
      </c>
      <c r="I17" s="4">
        <f>SUBTOTAL(9,I10:I16)</f>
        <v>22265.148</v>
      </c>
      <c r="J17" s="4">
        <f>SUBTOTAL(9,J10:J16)</f>
        <v>19428.604999999996</v>
      </c>
      <c r="K17" s="4">
        <f>SUBTOTAL(9,K10:K16)</f>
        <v>2836.5430000000047</v>
      </c>
      <c r="L17" s="74">
        <f>K17/I17</f>
        <v>0.12739834471345102</v>
      </c>
      <c r="N17" s="4">
        <f>SUBTOTAL(9,N10:N16)</f>
        <v>27445.052000000003</v>
      </c>
      <c r="O17" s="4">
        <f>SUBTOTAL(9,O10:O16)</f>
        <v>27365.226649999997</v>
      </c>
      <c r="P17" s="4">
        <f>SUBTOTAL(9,P10:P16)</f>
        <v>79.82535000000084</v>
      </c>
      <c r="Q17" s="188">
        <f>P17/N17</f>
        <v>0.0029085516034001624</v>
      </c>
      <c r="R17" s="216"/>
      <c r="T17" s="4">
        <f>SUBTOTAL(9,T10:T16)</f>
        <v>27719.552000000003</v>
      </c>
      <c r="U17" s="4">
        <f>SUBTOTAL(9,U10:U16)</f>
        <v>26706.257999999994</v>
      </c>
      <c r="V17" s="4">
        <f>SUBTOTAL(9,V10:V16)</f>
        <v>1013.2940000000034</v>
      </c>
      <c r="W17" s="188">
        <f t="shared" si="1"/>
        <v>0.03655520839586453</v>
      </c>
      <c r="X17" s="75"/>
      <c r="Y17" s="98">
        <f>SUBTOTAL(9,Y10:Y16)</f>
        <v>23890.385999999995</v>
      </c>
      <c r="AA17" s="14"/>
    </row>
    <row r="18" spans="2:23" ht="12.75">
      <c r="B18" s="6"/>
      <c r="Q18" s="189"/>
      <c r="R18" s="217"/>
      <c r="W18" s="189"/>
    </row>
    <row r="19" spans="2:25" ht="12.75">
      <c r="B19" s="4" t="s">
        <v>11</v>
      </c>
      <c r="D19" s="4">
        <f>SUBTOTAL(9,D6:D17)</f>
        <v>9811.488</v>
      </c>
      <c r="E19" s="4">
        <f>SUBTOTAL(9,E6:E17)</f>
        <v>8685.08</v>
      </c>
      <c r="F19" s="4">
        <f>SUBTOTAL(9,F6:F17)</f>
        <v>1126.4079999999988</v>
      </c>
      <c r="G19" s="84">
        <f>F19/D19</f>
        <v>0.11480501224686804</v>
      </c>
      <c r="I19" s="4">
        <f>SUBTOTAL(9,I6:I17)</f>
        <v>86718.324</v>
      </c>
      <c r="J19" s="4">
        <f>SUBTOTAL(9,J6:J17)</f>
        <v>84147.91200000001</v>
      </c>
      <c r="K19" s="4">
        <f>SUBTOTAL(9,K6:K17)</f>
        <v>2570.4120000000066</v>
      </c>
      <c r="L19" s="178">
        <f>K19/I19</f>
        <v>0.029640932636105916</v>
      </c>
      <c r="N19" s="4">
        <f>SUBTOTAL(9,N6:N18)</f>
        <v>105714.999</v>
      </c>
      <c r="O19" s="4">
        <f>SUBTOTAL(9,O6:O18)</f>
        <v>106500.10861999998</v>
      </c>
      <c r="P19" s="4">
        <f>SUBTOTAL(9,P6:P18)</f>
        <v>-785.1096199999905</v>
      </c>
      <c r="Q19" s="188">
        <f>P19/N19</f>
        <v>-0.007426662511721639</v>
      </c>
      <c r="R19" s="215"/>
      <c r="T19" s="4">
        <f>SUBTOTAL(9,T6:T18)</f>
        <v>106011.999</v>
      </c>
      <c r="U19" s="4">
        <f>SUBTOTAL(9,U6:U18)</f>
        <v>105759.15100000001</v>
      </c>
      <c r="V19" s="4">
        <f>SUBTOTAL(9,V6:V18)</f>
        <v>252.84800000000106</v>
      </c>
      <c r="W19" s="188">
        <f>V19/T19</f>
        <v>0.00238508850304767</v>
      </c>
      <c r="X19" s="75"/>
      <c r="Y19" s="98">
        <f>SUBTOTAL(9,Y6:Y18)</f>
        <v>101180.353</v>
      </c>
    </row>
    <row r="20" spans="4:10" ht="12.75" customHeight="1" hidden="1">
      <c r="D20" s="12">
        <f>D19-('[2]Rep_Total'!$C$193)/1000</f>
        <v>1338.4039999999986</v>
      </c>
      <c r="E20" s="12">
        <f>('[2]Rep_Total'!$B$193/1000)-E19</f>
        <v>-1098.3239999999996</v>
      </c>
      <c r="I20" s="12">
        <f>I19-'[2]Rep_Total'!$H$193/1000</f>
        <v>53106.221999999994</v>
      </c>
      <c r="J20" s="12">
        <f>(J19-'[2]Rep_Total'!$G$193/1000)+'[2]Region_WA'!$G$94/1000</f>
        <v>52004.61000000001</v>
      </c>
    </row>
    <row r="21" ht="12.75">
      <c r="G21" s="85"/>
    </row>
    <row r="22" spans="2:25" s="9" customFormat="1" ht="12.75">
      <c r="B22" s="9" t="s">
        <v>13</v>
      </c>
      <c r="N22" s="9" t="s">
        <v>112</v>
      </c>
      <c r="Q22" s="184"/>
      <c r="R22" s="7"/>
      <c r="T22" s="12" t="s">
        <v>139</v>
      </c>
      <c r="U22" s="12">
        <v>550</v>
      </c>
      <c r="W22" s="184"/>
      <c r="X22" s="7"/>
      <c r="Y22" s="93"/>
    </row>
    <row r="23" spans="2:21" ht="13.5" thickBot="1">
      <c r="B23" s="12" t="s">
        <v>25</v>
      </c>
      <c r="G23" s="85"/>
      <c r="N23" s="9" t="s">
        <v>112</v>
      </c>
      <c r="T23" s="9" t="s">
        <v>45</v>
      </c>
      <c r="U23" s="212">
        <f>+U22+U19</f>
        <v>106309.15100000001</v>
      </c>
    </row>
    <row r="24" spans="2:21" ht="13.5" thickTop="1">
      <c r="B24" s="12" t="s">
        <v>26</v>
      </c>
      <c r="T24" s="12"/>
      <c r="U24" s="12"/>
    </row>
    <row r="25" spans="2:21" ht="12.75">
      <c r="B25" s="12" t="s">
        <v>86</v>
      </c>
      <c r="T25" s="213" t="s">
        <v>166</v>
      </c>
      <c r="U25" s="9">
        <f>+T19-U23</f>
        <v>-297.1520000000164</v>
      </c>
    </row>
    <row r="26" ht="12.75">
      <c r="B26" s="12" t="s">
        <v>85</v>
      </c>
    </row>
    <row r="27" ht="12.75">
      <c r="M27" s="10"/>
    </row>
    <row r="28" ht="12.75">
      <c r="M28" s="10"/>
    </row>
    <row r="29" spans="2:25" s="9" customFormat="1" ht="12.75" customHeight="1" hidden="1">
      <c r="B29" s="9" t="s">
        <v>14</v>
      </c>
      <c r="M29" s="7"/>
      <c r="Q29" s="184"/>
      <c r="R29" s="7"/>
      <c r="W29" s="184"/>
      <c r="X29" s="7"/>
      <c r="Y29" s="93"/>
    </row>
    <row r="30" spans="1:13" ht="12.75" customHeight="1" hidden="1">
      <c r="A30" s="12">
        <v>1</v>
      </c>
      <c r="B30" s="12" t="s">
        <v>96</v>
      </c>
      <c r="M30" s="10"/>
    </row>
    <row r="31" spans="2:13" ht="34.5" customHeight="1">
      <c r="B31" s="12" t="s">
        <v>15</v>
      </c>
      <c r="M31" s="10"/>
    </row>
    <row r="32" spans="1:13" ht="12.75" customHeight="1" hidden="1">
      <c r="A32" s="12">
        <v>2</v>
      </c>
      <c r="B32" s="12" t="s">
        <v>97</v>
      </c>
      <c r="M32" s="10"/>
    </row>
    <row r="33" spans="2:13" ht="12.75" customHeight="1" hidden="1">
      <c r="B33" s="12" t="s">
        <v>98</v>
      </c>
      <c r="M33" s="10"/>
    </row>
    <row r="34" spans="1:13" ht="12.75" customHeight="1" hidden="1">
      <c r="A34" s="12">
        <v>3</v>
      </c>
      <c r="B34" s="12" t="s">
        <v>27</v>
      </c>
      <c r="M34" s="10"/>
    </row>
    <row r="35" spans="13:24" ht="12.75">
      <c r="M35" s="10"/>
      <c r="X35" s="184"/>
    </row>
    <row r="36" ht="12.75">
      <c r="M36" s="10"/>
    </row>
    <row r="37" ht="12.75"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</sheetData>
  <mergeCells count="4">
    <mergeCell ref="T4:W4"/>
    <mergeCell ref="D4:G4"/>
    <mergeCell ref="I4:L4"/>
    <mergeCell ref="N4:R4"/>
  </mergeCells>
  <conditionalFormatting sqref="G6:G9 K6:K8 K10:K16 L6:L16 G19 F10:G16 G17 F6:F8 W6:W8 W10:W1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28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Zeros="0" zoomScale="85" zoomScaleNormal="85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/>
  <cols>
    <col min="1" max="1" width="1.57421875" style="12" customWidth="1"/>
    <col min="2" max="2" width="34.8515625" style="12" customWidth="1"/>
    <col min="3" max="3" width="1.8515625" style="12" customWidth="1"/>
    <col min="4" max="5" width="12.57421875" style="12" customWidth="1"/>
    <col min="6" max="6" width="12.28125" style="12" bestFit="1" customWidth="1"/>
    <col min="7" max="7" width="9.8515625" style="12" customWidth="1"/>
    <col min="8" max="8" width="2.00390625" style="12" customWidth="1"/>
    <col min="9" max="9" width="13.140625" style="12" customWidth="1"/>
    <col min="10" max="10" width="14.00390625" style="12" customWidth="1"/>
    <col min="11" max="11" width="11.8515625" style="12" customWidth="1"/>
    <col min="12" max="12" width="10.140625" style="12" customWidth="1"/>
    <col min="13" max="13" width="1.7109375" style="12" customWidth="1"/>
    <col min="14" max="14" width="11.57421875" style="12" hidden="1" customWidth="1"/>
    <col min="15" max="15" width="10.421875" style="12" hidden="1" customWidth="1"/>
    <col min="16" max="16" width="13.140625" style="12" hidden="1" customWidth="1"/>
    <col min="17" max="18" width="11.7109375" style="12" hidden="1" customWidth="1"/>
    <col min="19" max="19" width="0" style="12" hidden="1" customWidth="1"/>
    <col min="20" max="22" width="12.8515625" style="9" customWidth="1"/>
    <col min="23" max="23" width="12.8515625" style="184" customWidth="1"/>
    <col min="24" max="24" width="4.57421875" style="7" customWidth="1"/>
    <col min="25" max="25" width="13.28125" style="99" customWidth="1"/>
    <col min="26" max="26" width="3.00390625" style="12" customWidth="1"/>
    <col min="27" max="27" width="18.140625" style="12" customWidth="1"/>
    <col min="28" max="16384" width="9.140625" style="12" customWidth="1"/>
  </cols>
  <sheetData>
    <row r="1" spans="1:25" s="9" customFormat="1" ht="12.75">
      <c r="A1" s="9" t="s">
        <v>133</v>
      </c>
      <c r="W1" s="184"/>
      <c r="X1" s="7"/>
      <c r="Y1" s="93"/>
    </row>
    <row r="3" spans="2:25" s="10" customFormat="1" ht="12.75">
      <c r="B3" s="7" t="s">
        <v>128</v>
      </c>
      <c r="N3" s="250"/>
      <c r="O3" s="250"/>
      <c r="T3" s="7"/>
      <c r="U3" s="7"/>
      <c r="V3" s="7"/>
      <c r="W3" s="185"/>
      <c r="X3" s="7"/>
      <c r="Y3" s="94"/>
    </row>
    <row r="4" spans="4:25" s="7" customFormat="1" ht="30.75" customHeight="1">
      <c r="D4" s="247" t="s">
        <v>129</v>
      </c>
      <c r="E4" s="248"/>
      <c r="F4" s="248"/>
      <c r="G4" s="249"/>
      <c r="I4" s="247" t="s">
        <v>130</v>
      </c>
      <c r="J4" s="248"/>
      <c r="K4" s="248"/>
      <c r="L4" s="249"/>
      <c r="N4" s="251"/>
      <c r="O4" s="252"/>
      <c r="P4" s="247" t="s">
        <v>22</v>
      </c>
      <c r="Q4" s="248"/>
      <c r="R4" s="249"/>
      <c r="T4" s="244" t="s">
        <v>132</v>
      </c>
      <c r="U4" s="245"/>
      <c r="V4" s="245"/>
      <c r="W4" s="246"/>
      <c r="X4" s="181"/>
      <c r="Y4" s="182"/>
    </row>
    <row r="5" spans="2:27" s="11" customFormat="1" ht="51">
      <c r="B5" s="8" t="s">
        <v>0</v>
      </c>
      <c r="D5" s="200" t="s">
        <v>16</v>
      </c>
      <c r="E5" s="200" t="s">
        <v>17</v>
      </c>
      <c r="F5" s="88" t="s">
        <v>18</v>
      </c>
      <c r="G5" s="88" t="s">
        <v>19</v>
      </c>
      <c r="I5" s="200" t="s">
        <v>102</v>
      </c>
      <c r="J5" s="200" t="s">
        <v>103</v>
      </c>
      <c r="K5" s="88" t="s">
        <v>21</v>
      </c>
      <c r="L5" s="88" t="s">
        <v>19</v>
      </c>
      <c r="N5" s="104" t="s">
        <v>20</v>
      </c>
      <c r="O5" s="104" t="s">
        <v>19</v>
      </c>
      <c r="P5" s="88" t="s">
        <v>95</v>
      </c>
      <c r="Q5" s="88" t="s">
        <v>23</v>
      </c>
      <c r="R5" s="88" t="s">
        <v>24</v>
      </c>
      <c r="T5" s="88" t="s">
        <v>111</v>
      </c>
      <c r="U5" s="177" t="s">
        <v>122</v>
      </c>
      <c r="V5" s="88" t="s">
        <v>123</v>
      </c>
      <c r="W5" s="186" t="s">
        <v>124</v>
      </c>
      <c r="X5" s="90"/>
      <c r="Y5" s="183" t="s">
        <v>104</v>
      </c>
      <c r="AA5" s="8" t="s">
        <v>48</v>
      </c>
    </row>
    <row r="6" spans="2:27" ht="12.75">
      <c r="B6" s="1" t="s">
        <v>1</v>
      </c>
      <c r="D6" s="77">
        <v>63.632</v>
      </c>
      <c r="E6" s="77">
        <v>61.767</v>
      </c>
      <c r="F6" s="77">
        <f>D6-E6</f>
        <v>1.8649999999999949</v>
      </c>
      <c r="G6" s="78">
        <f>F6/D6</f>
        <v>0.02930915262760867</v>
      </c>
      <c r="H6" s="2"/>
      <c r="I6" s="77">
        <v>210.779</v>
      </c>
      <c r="J6" s="77">
        <v>156.849</v>
      </c>
      <c r="K6" s="77">
        <f>I6-J6</f>
        <v>53.93000000000001</v>
      </c>
      <c r="L6" s="78">
        <f>K6/I6</f>
        <v>0.2558604035506384</v>
      </c>
      <c r="N6" s="108" t="e">
        <f>#REF!-#REF!</f>
        <v>#REF!</v>
      </c>
      <c r="O6" s="148" t="e">
        <f>N6/#REF!</f>
        <v>#REF!</v>
      </c>
      <c r="P6" s="13"/>
      <c r="Q6" s="13"/>
      <c r="R6" s="201"/>
      <c r="T6" s="2">
        <v>1607.215</v>
      </c>
      <c r="U6" s="2">
        <f>T6</f>
        <v>1607.215</v>
      </c>
      <c r="V6" s="2">
        <f>T6-U6</f>
        <v>0</v>
      </c>
      <c r="W6" s="187">
        <f aca="true" t="shared" si="0" ref="W6:W13">V6/T6</f>
        <v>0</v>
      </c>
      <c r="X6" s="75"/>
      <c r="Y6" s="96">
        <v>64118.122</v>
      </c>
      <c r="AA6" s="14"/>
    </row>
    <row r="7" spans="2:27" ht="12.75">
      <c r="B7" s="2" t="s">
        <v>2</v>
      </c>
      <c r="D7" s="77">
        <v>0</v>
      </c>
      <c r="E7" s="77">
        <v>10.588</v>
      </c>
      <c r="F7" s="77">
        <f>D7-E7</f>
        <v>-10.588</v>
      </c>
      <c r="G7" s="78"/>
      <c r="H7" s="2"/>
      <c r="I7" s="77">
        <v>0</v>
      </c>
      <c r="J7" s="77">
        <v>15.362</v>
      </c>
      <c r="K7" s="77">
        <f>I7-J7</f>
        <v>-15.362</v>
      </c>
      <c r="L7" s="78"/>
      <c r="N7" s="108" t="e">
        <f>#REF!-#REF!</f>
        <v>#REF!</v>
      </c>
      <c r="O7" s="148">
        <v>0</v>
      </c>
      <c r="P7" s="13"/>
      <c r="Q7" s="13"/>
      <c r="R7" s="201"/>
      <c r="T7" s="2">
        <v>0</v>
      </c>
      <c r="U7" s="2">
        <v>0</v>
      </c>
      <c r="V7" s="2">
        <f>T7-U7</f>
        <v>0</v>
      </c>
      <c r="W7" s="187" t="e">
        <f t="shared" si="0"/>
        <v>#DIV/0!</v>
      </c>
      <c r="X7" s="75"/>
      <c r="Y7" s="96">
        <v>1435.726</v>
      </c>
      <c r="AA7" s="14"/>
    </row>
    <row r="8" spans="2:27" ht="12.75">
      <c r="B8" s="3" t="s">
        <v>12</v>
      </c>
      <c r="D8" s="80">
        <v>0</v>
      </c>
      <c r="E8" s="80">
        <v>0</v>
      </c>
      <c r="F8" s="77">
        <f>D8-E8</f>
        <v>0</v>
      </c>
      <c r="G8" s="78"/>
      <c r="H8" s="2"/>
      <c r="I8" s="80">
        <v>0</v>
      </c>
      <c r="J8" s="80">
        <v>0</v>
      </c>
      <c r="K8" s="77">
        <f>I8-J8</f>
        <v>0</v>
      </c>
      <c r="L8" s="78"/>
      <c r="N8" s="108" t="e">
        <f>#REF!-#REF!</f>
        <v>#REF!</v>
      </c>
      <c r="O8" s="148" t="e">
        <f>N8/#REF!</f>
        <v>#REF!</v>
      </c>
      <c r="P8" s="13"/>
      <c r="Q8" s="13"/>
      <c r="R8" s="201"/>
      <c r="T8" s="2">
        <v>60</v>
      </c>
      <c r="U8" s="2">
        <f>T8</f>
        <v>60</v>
      </c>
      <c r="V8" s="2">
        <f>T8-U8</f>
        <v>0</v>
      </c>
      <c r="W8" s="187">
        <f t="shared" si="0"/>
        <v>0</v>
      </c>
      <c r="X8" s="75"/>
      <c r="Y8" s="96">
        <v>11736.119</v>
      </c>
      <c r="AA8" s="14"/>
    </row>
    <row r="9" spans="2:27" ht="12.75">
      <c r="B9" s="4" t="s">
        <v>3</v>
      </c>
      <c r="D9" s="83">
        <f>SUBTOTAL(9,D6:D8)</f>
        <v>63.632</v>
      </c>
      <c r="E9" s="83">
        <f>SUBTOTAL(9,E6:E8)</f>
        <v>72.355</v>
      </c>
      <c r="F9" s="4">
        <f>SUBTOTAL(9,F6:F8)</f>
        <v>-8.723000000000004</v>
      </c>
      <c r="G9" s="84">
        <f>F9/D9</f>
        <v>-0.13708511440784518</v>
      </c>
      <c r="H9" s="2"/>
      <c r="I9" s="83">
        <f>SUBTOTAL(9,I6:I8)</f>
        <v>210.779</v>
      </c>
      <c r="J9" s="83">
        <f>SUBTOTAL(9,J6:J8)</f>
        <v>172.21099999999998</v>
      </c>
      <c r="K9" s="4">
        <f>SUBTOTAL(9,K6:K8)</f>
        <v>38.568000000000005</v>
      </c>
      <c r="L9" s="84">
        <f>K9/I9</f>
        <v>0.18297838019916599</v>
      </c>
      <c r="N9" s="111" t="e">
        <f>SUBTOTAL(9,N6:N8)</f>
        <v>#REF!</v>
      </c>
      <c r="O9" s="149" t="e">
        <f>N9/#REF!</f>
        <v>#REF!</v>
      </c>
      <c r="P9" s="4">
        <f>SUBTOTAL(9,P6:P8)</f>
        <v>0</v>
      </c>
      <c r="Q9" s="4">
        <f>SUBTOTAL(9,Q6:Q8)</f>
        <v>0</v>
      </c>
      <c r="R9" s="57"/>
      <c r="T9" s="4">
        <f>SUBTOTAL(9,T6:T8)</f>
        <v>1667.215</v>
      </c>
      <c r="U9" s="4">
        <f>SUBTOTAL(9,U6:U8)</f>
        <v>1667.215</v>
      </c>
      <c r="V9" s="4">
        <f>SUBTOTAL(9,V6:V8)</f>
        <v>0</v>
      </c>
      <c r="W9" s="188">
        <f t="shared" si="0"/>
        <v>0</v>
      </c>
      <c r="X9" s="75"/>
      <c r="Y9" s="97">
        <f>SUBTOTAL(9,Y6:Y8)</f>
        <v>77289.967</v>
      </c>
      <c r="AA9" s="14"/>
    </row>
    <row r="10" spans="2:27" ht="12.75">
      <c r="B10" s="1" t="s">
        <v>4</v>
      </c>
      <c r="D10" s="2">
        <f>1.055+2.5+15.944+1</f>
        <v>20.499000000000002</v>
      </c>
      <c r="E10" s="2">
        <f>1.084+3.172+4.789+0.357+0.756+0.323</f>
        <v>10.481</v>
      </c>
      <c r="F10" s="77">
        <f aca="true" t="shared" si="1" ref="F10:F16">D10-E10</f>
        <v>10.018000000000002</v>
      </c>
      <c r="G10" s="78">
        <f>F10/D10</f>
        <v>0.48870676618371633</v>
      </c>
      <c r="H10" s="2"/>
      <c r="I10" s="2">
        <f>3.667+2.5+33.682+12.8+0.384</f>
        <v>53.033</v>
      </c>
      <c r="J10" s="2">
        <f>4.609+9.005+5.64+4.989+0.397+0.756+0.969</f>
        <v>26.365000000000002</v>
      </c>
      <c r="K10" s="77">
        <f aca="true" t="shared" si="2" ref="K10:K16">I10-J10</f>
        <v>26.668</v>
      </c>
      <c r="L10" s="78">
        <f>K10/I10</f>
        <v>0.502856711858654</v>
      </c>
      <c r="N10" s="108" t="e">
        <f>#REF!-#REF!</f>
        <v>#REF!</v>
      </c>
      <c r="O10" s="148" t="e">
        <f>N10/#REF!</f>
        <v>#REF!</v>
      </c>
      <c r="P10" s="13"/>
      <c r="Q10" s="13"/>
      <c r="R10" s="201"/>
      <c r="T10" s="2">
        <f>12.454+35.757+235.889+29.8+0.113+1.152</f>
        <v>315.165</v>
      </c>
      <c r="U10" s="2">
        <f>T10</f>
        <v>315.165</v>
      </c>
      <c r="V10" s="2">
        <f aca="true" t="shared" si="3" ref="V10:V16">T10-U10</f>
        <v>0</v>
      </c>
      <c r="W10" s="187">
        <f t="shared" si="0"/>
        <v>0</v>
      </c>
      <c r="X10" s="75"/>
      <c r="Y10" s="96">
        <v>14608</v>
      </c>
      <c r="AA10" s="14"/>
    </row>
    <row r="11" spans="2:27" ht="12.75" hidden="1">
      <c r="B11" s="2" t="s">
        <v>5</v>
      </c>
      <c r="D11" s="77">
        <v>0</v>
      </c>
      <c r="E11" s="77">
        <v>0</v>
      </c>
      <c r="F11" s="77">
        <f t="shared" si="1"/>
        <v>0</v>
      </c>
      <c r="G11" s="78"/>
      <c r="H11" s="2"/>
      <c r="I11" s="77">
        <v>0</v>
      </c>
      <c r="J11" s="77">
        <v>0</v>
      </c>
      <c r="K11" s="77">
        <f t="shared" si="2"/>
        <v>0</v>
      </c>
      <c r="L11" s="78"/>
      <c r="N11" s="108" t="e">
        <f>#REF!-#REF!</f>
        <v>#REF!</v>
      </c>
      <c r="O11" s="148" t="e">
        <f>N11/#REF!</f>
        <v>#REF!</v>
      </c>
      <c r="P11" s="13"/>
      <c r="Q11" s="13"/>
      <c r="R11" s="201"/>
      <c r="T11" s="2">
        <v>0</v>
      </c>
      <c r="U11" s="2">
        <v>0</v>
      </c>
      <c r="V11" s="2">
        <f t="shared" si="3"/>
        <v>0</v>
      </c>
      <c r="W11" s="187" t="e">
        <f t="shared" si="0"/>
        <v>#DIV/0!</v>
      </c>
      <c r="X11" s="75"/>
      <c r="Y11" s="96">
        <v>6410.954</v>
      </c>
      <c r="AA11" s="14"/>
    </row>
    <row r="12" spans="2:27" ht="12.75" hidden="1">
      <c r="B12" s="2" t="s">
        <v>6</v>
      </c>
      <c r="D12" s="77">
        <v>0</v>
      </c>
      <c r="E12" s="77">
        <v>0</v>
      </c>
      <c r="F12" s="77">
        <f t="shared" si="1"/>
        <v>0</v>
      </c>
      <c r="G12" s="78"/>
      <c r="H12" s="2"/>
      <c r="I12" s="77">
        <v>0</v>
      </c>
      <c r="J12" s="77">
        <v>0</v>
      </c>
      <c r="K12" s="77">
        <f t="shared" si="2"/>
        <v>0</v>
      </c>
      <c r="L12" s="78"/>
      <c r="N12" s="108" t="e">
        <f>#REF!-#REF!</f>
        <v>#REF!</v>
      </c>
      <c r="O12" s="148" t="e">
        <f>N12/#REF!</f>
        <v>#REF!</v>
      </c>
      <c r="P12" s="13"/>
      <c r="Q12" s="13"/>
      <c r="R12" s="201"/>
      <c r="T12" s="2">
        <v>0</v>
      </c>
      <c r="U12" s="2">
        <v>0</v>
      </c>
      <c r="V12" s="2">
        <f t="shared" si="3"/>
        <v>0</v>
      </c>
      <c r="W12" s="187" t="e">
        <f t="shared" si="0"/>
        <v>#DIV/0!</v>
      </c>
      <c r="X12" s="75"/>
      <c r="Y12" s="96">
        <v>-13.056</v>
      </c>
      <c r="AA12" s="14"/>
    </row>
    <row r="13" spans="2:27" ht="12.75">
      <c r="B13" s="2" t="s">
        <v>7</v>
      </c>
      <c r="D13" s="77">
        <v>0</v>
      </c>
      <c r="E13" s="77">
        <v>0</v>
      </c>
      <c r="F13" s="77">
        <f t="shared" si="1"/>
        <v>0</v>
      </c>
      <c r="G13" s="78"/>
      <c r="H13" s="2"/>
      <c r="I13" s="77">
        <v>0</v>
      </c>
      <c r="J13" s="77">
        <v>0</v>
      </c>
      <c r="K13" s="77">
        <f t="shared" si="2"/>
        <v>0</v>
      </c>
      <c r="L13" s="78"/>
      <c r="N13" s="108" t="e">
        <f>#REF!-#REF!</f>
        <v>#REF!</v>
      </c>
      <c r="O13" s="148" t="e">
        <f>N13/#REF!</f>
        <v>#REF!</v>
      </c>
      <c r="P13" s="13"/>
      <c r="Q13" s="13"/>
      <c r="R13" s="201"/>
      <c r="T13" s="2">
        <v>42.619</v>
      </c>
      <c r="U13" s="2">
        <f>T13</f>
        <v>42.619</v>
      </c>
      <c r="V13" s="2">
        <f t="shared" si="3"/>
        <v>0</v>
      </c>
      <c r="W13" s="187">
        <f t="shared" si="0"/>
        <v>0</v>
      </c>
      <c r="X13" s="75"/>
      <c r="Y13" s="96">
        <v>959.624</v>
      </c>
      <c r="AA13" s="14"/>
    </row>
    <row r="14" spans="2:27" ht="12.75">
      <c r="B14" s="2" t="s">
        <v>8</v>
      </c>
      <c r="D14" s="77">
        <v>81.931</v>
      </c>
      <c r="E14" s="77">
        <v>130.642</v>
      </c>
      <c r="F14" s="77">
        <f t="shared" si="1"/>
        <v>-48.711</v>
      </c>
      <c r="G14" s="78"/>
      <c r="H14" s="2"/>
      <c r="I14" s="77">
        <v>389.73</v>
      </c>
      <c r="J14" s="77">
        <v>407.756</v>
      </c>
      <c r="K14" s="77">
        <f t="shared" si="2"/>
        <v>-18.025999999999954</v>
      </c>
      <c r="L14" s="78"/>
      <c r="N14" s="108" t="e">
        <f>#REF!-#REF!</f>
        <v>#REF!</v>
      </c>
      <c r="O14" s="148" t="e">
        <f>N14/#REF!</f>
        <v>#REF!</v>
      </c>
      <c r="P14" s="13"/>
      <c r="Q14" s="13"/>
      <c r="R14" s="201"/>
      <c r="T14" s="2">
        <v>2115</v>
      </c>
      <c r="U14" s="2">
        <f>T14</f>
        <v>2115</v>
      </c>
      <c r="V14" s="2">
        <f t="shared" si="3"/>
        <v>0</v>
      </c>
      <c r="W14" s="187">
        <v>0</v>
      </c>
      <c r="X14" s="75"/>
      <c r="Y14" s="96">
        <v>759.8</v>
      </c>
      <c r="AA14" s="14"/>
    </row>
    <row r="15" spans="2:27" ht="12.75" hidden="1">
      <c r="B15" s="2" t="s">
        <v>9</v>
      </c>
      <c r="D15" s="77">
        <v>0</v>
      </c>
      <c r="E15" s="77">
        <v>0</v>
      </c>
      <c r="F15" s="77">
        <f t="shared" si="1"/>
        <v>0</v>
      </c>
      <c r="G15" s="78"/>
      <c r="H15" s="2"/>
      <c r="I15" s="77">
        <v>0</v>
      </c>
      <c r="J15" s="77">
        <v>0</v>
      </c>
      <c r="K15" s="77">
        <f t="shared" si="2"/>
        <v>0</v>
      </c>
      <c r="L15" s="78"/>
      <c r="N15" s="108" t="e">
        <f>#REF!-#REF!</f>
        <v>#REF!</v>
      </c>
      <c r="O15" s="148" t="e">
        <f>N15/#REF!</f>
        <v>#REF!</v>
      </c>
      <c r="P15" s="13"/>
      <c r="Q15" s="13"/>
      <c r="R15" s="201"/>
      <c r="T15" s="2">
        <v>0</v>
      </c>
      <c r="U15" s="2">
        <v>0</v>
      </c>
      <c r="V15" s="2">
        <f t="shared" si="3"/>
        <v>0</v>
      </c>
      <c r="W15" s="187" t="e">
        <f>V15/T15</f>
        <v>#DIV/0!</v>
      </c>
      <c r="X15" s="75"/>
      <c r="Y15" s="96">
        <v>-418.936</v>
      </c>
      <c r="AA15" s="14"/>
    </row>
    <row r="16" spans="2:27" ht="12.75" hidden="1">
      <c r="B16" s="142" t="s">
        <v>117</v>
      </c>
      <c r="D16" s="77">
        <v>0</v>
      </c>
      <c r="E16" s="77">
        <v>0</v>
      </c>
      <c r="F16" s="77">
        <f t="shared" si="1"/>
        <v>0</v>
      </c>
      <c r="G16" s="78"/>
      <c r="H16" s="2"/>
      <c r="I16" s="77">
        <v>0</v>
      </c>
      <c r="J16" s="77">
        <v>0</v>
      </c>
      <c r="K16" s="77">
        <f t="shared" si="2"/>
        <v>0</v>
      </c>
      <c r="L16" s="78"/>
      <c r="N16" s="108" t="e">
        <f>#REF!-#REF!</f>
        <v>#REF!</v>
      </c>
      <c r="O16" s="148" t="e">
        <f>N16/#REF!</f>
        <v>#REF!</v>
      </c>
      <c r="P16" s="13"/>
      <c r="Q16" s="13"/>
      <c r="R16" s="201"/>
      <c r="T16" s="2">
        <v>0</v>
      </c>
      <c r="U16" s="2">
        <v>0</v>
      </c>
      <c r="V16" s="2">
        <f t="shared" si="3"/>
        <v>0</v>
      </c>
      <c r="W16" s="187" t="e">
        <f>V16/T16</f>
        <v>#DIV/0!</v>
      </c>
      <c r="X16" s="75"/>
      <c r="Y16" s="96">
        <v>1584</v>
      </c>
      <c r="AA16" s="14"/>
    </row>
    <row r="17" spans="2:27" ht="12.75">
      <c r="B17" s="5" t="s">
        <v>10</v>
      </c>
      <c r="D17" s="4">
        <f>SUBTOTAL(9,D10:D16)</f>
        <v>102.43</v>
      </c>
      <c r="E17" s="4">
        <f>SUBTOTAL(9,E10:E16)</f>
        <v>141.123</v>
      </c>
      <c r="F17" s="4">
        <f>SUBTOTAL(9,F10:F16)</f>
        <v>-38.693</v>
      </c>
      <c r="G17" s="84">
        <f>F17/D17</f>
        <v>-0.37775065898662497</v>
      </c>
      <c r="I17" s="4">
        <f>SUBTOTAL(9,I10:I16)</f>
        <v>442.76300000000003</v>
      </c>
      <c r="J17" s="4">
        <f>SUBTOTAL(9,J10:J16)</f>
        <v>434.121</v>
      </c>
      <c r="K17" s="4">
        <f>SUBTOTAL(9,K10:K16)</f>
        <v>8.642000000000046</v>
      </c>
      <c r="L17" s="74">
        <f>K17/I17</f>
        <v>0.019518342770285784</v>
      </c>
      <c r="N17" s="110" t="e">
        <f>SUBTOTAL(9,N10:N16)</f>
        <v>#REF!</v>
      </c>
      <c r="O17" s="149" t="e">
        <f>N17/#REF!</f>
        <v>#REF!</v>
      </c>
      <c r="P17" s="4">
        <f>SUBTOTAL(9,P10:P16)</f>
        <v>0</v>
      </c>
      <c r="Q17" s="4">
        <f>SUBTOTAL(9,Q10:Q16)</f>
        <v>0</v>
      </c>
      <c r="R17" s="57"/>
      <c r="T17" s="4">
        <f>SUBTOTAL(9,T10:T16)</f>
        <v>2472.784</v>
      </c>
      <c r="U17" s="4">
        <f>SUBTOTAL(9,U10:U16)</f>
        <v>2472.784</v>
      </c>
      <c r="V17" s="4">
        <f>SUBTOTAL(9,V10:V16)</f>
        <v>0</v>
      </c>
      <c r="W17" s="188">
        <f>V17/T17</f>
        <v>0</v>
      </c>
      <c r="X17" s="75"/>
      <c r="Y17" s="98">
        <f>SUBTOTAL(9,Y10:Y16)</f>
        <v>23890.385999999995</v>
      </c>
      <c r="AA17" s="14"/>
    </row>
    <row r="18" spans="2:23" ht="12.75">
      <c r="B18" s="6"/>
      <c r="N18" s="147"/>
      <c r="O18" s="150"/>
      <c r="R18" s="202"/>
      <c r="W18" s="189"/>
    </row>
    <row r="19" spans="2:25" ht="12.75">
      <c r="B19" s="4" t="s">
        <v>11</v>
      </c>
      <c r="D19" s="4">
        <f>SUBTOTAL(9,D6:D17)</f>
        <v>166.062</v>
      </c>
      <c r="E19" s="4">
        <f>SUBTOTAL(9,E6:E17)</f>
        <v>213.478</v>
      </c>
      <c r="F19" s="4">
        <f>SUBTOTAL(9,F6:F17)</f>
        <v>-47.416</v>
      </c>
      <c r="G19" s="84">
        <f>F19/D19</f>
        <v>-0.28553190976864057</v>
      </c>
      <c r="I19" s="4">
        <f>SUBTOTAL(9,I6:I17)</f>
        <v>653.542</v>
      </c>
      <c r="J19" s="4">
        <f>SUBTOTAL(9,J6:J17)</f>
        <v>606.332</v>
      </c>
      <c r="K19" s="4">
        <f>SUBTOTAL(9,K6:K17)</f>
        <v>47.21000000000005</v>
      </c>
      <c r="L19" s="178">
        <f>K19/I19</f>
        <v>0.07223713242607216</v>
      </c>
      <c r="N19" s="110" t="e">
        <f>SUBTOTAL(9,N6:N17)</f>
        <v>#REF!</v>
      </c>
      <c r="O19" s="151" t="e">
        <f>N19/#REF!</f>
        <v>#REF!</v>
      </c>
      <c r="P19" s="14"/>
      <c r="Q19" s="14"/>
      <c r="R19" s="203"/>
      <c r="T19" s="4">
        <f>SUBTOTAL(9,T6:T18)</f>
        <v>4139.999</v>
      </c>
      <c r="U19" s="4">
        <f>SUBTOTAL(9,U6:U18)</f>
        <v>4139.999</v>
      </c>
      <c r="V19" s="4">
        <f>SUBTOTAL(9,V6:V18)</f>
        <v>0</v>
      </c>
      <c r="W19" s="188">
        <f>V19/T19</f>
        <v>0</v>
      </c>
      <c r="X19" s="75"/>
      <c r="Y19" s="98">
        <f>SUBTOTAL(9,Y6:Y18)</f>
        <v>101180.353</v>
      </c>
    </row>
    <row r="20" spans="4:10" ht="12.75" hidden="1">
      <c r="D20" s="12">
        <f>D19-('[2]Rep_Total'!$C$193)/1000</f>
        <v>-8307.022</v>
      </c>
      <c r="E20" s="12">
        <f>('[2]Rep_Total'!$B$193/1000)-E19</f>
        <v>7373.278</v>
      </c>
      <c r="I20" s="12">
        <f>I19-'[2]Rep_Total'!$H$193/1000</f>
        <v>-32958.56</v>
      </c>
      <c r="J20" s="12">
        <f>(J19-'[2]Rep_Total'!$G$193/1000)+'[2]Region_WA'!$G$94/1000</f>
        <v>-31536.97</v>
      </c>
    </row>
    <row r="21" ht="12.75">
      <c r="G21" s="85"/>
    </row>
    <row r="22" spans="2:25" s="9" customFormat="1" ht="12.75">
      <c r="B22" s="9" t="s">
        <v>13</v>
      </c>
      <c r="T22" s="9" t="s">
        <v>112</v>
      </c>
      <c r="W22" s="184"/>
      <c r="X22" s="7"/>
      <c r="Y22" s="93"/>
    </row>
    <row r="23" spans="2:20" ht="12.75">
      <c r="B23" s="12" t="s">
        <v>25</v>
      </c>
      <c r="G23" s="85"/>
      <c r="T23" s="9" t="s">
        <v>112</v>
      </c>
    </row>
    <row r="24" ht="12.75">
      <c r="B24" s="12" t="s">
        <v>26</v>
      </c>
    </row>
    <row r="27" ht="12.75">
      <c r="M27" s="10"/>
    </row>
    <row r="28" ht="12.75">
      <c r="M28" s="10"/>
    </row>
    <row r="29" spans="2:25" s="9" customFormat="1" ht="12.75" hidden="1">
      <c r="B29" s="9" t="s">
        <v>14</v>
      </c>
      <c r="M29" s="7"/>
      <c r="W29" s="184"/>
      <c r="X29" s="7"/>
      <c r="Y29" s="93"/>
    </row>
    <row r="30" spans="1:13" ht="12.75" hidden="1">
      <c r="A30" s="12">
        <v>1</v>
      </c>
      <c r="B30" s="12" t="s">
        <v>96</v>
      </c>
      <c r="M30" s="10"/>
    </row>
    <row r="31" spans="2:13" ht="12.75" hidden="1">
      <c r="B31" s="12" t="s">
        <v>15</v>
      </c>
      <c r="M31" s="10"/>
    </row>
    <row r="32" spans="1:13" ht="12.75" hidden="1">
      <c r="A32" s="12">
        <v>2</v>
      </c>
      <c r="B32" s="12" t="s">
        <v>97</v>
      </c>
      <c r="M32" s="10"/>
    </row>
    <row r="33" spans="2:13" ht="12.75" hidden="1">
      <c r="B33" s="12" t="s">
        <v>98</v>
      </c>
      <c r="M33" s="10"/>
    </row>
    <row r="34" spans="1:13" ht="12.75" hidden="1">
      <c r="A34" s="12">
        <v>3</v>
      </c>
      <c r="B34" s="12" t="s">
        <v>27</v>
      </c>
      <c r="M34" s="10"/>
    </row>
    <row r="35" spans="13:24" ht="12.75">
      <c r="M35" s="10"/>
      <c r="X35" s="184"/>
    </row>
    <row r="36" ht="12.75">
      <c r="M36" s="10"/>
    </row>
    <row r="37" ht="12.75"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</sheetData>
  <mergeCells count="6">
    <mergeCell ref="T4:W4"/>
    <mergeCell ref="P4:R4"/>
    <mergeCell ref="N3:O3"/>
    <mergeCell ref="D4:G4"/>
    <mergeCell ref="I4:L4"/>
    <mergeCell ref="N4:O4"/>
  </mergeCells>
  <conditionalFormatting sqref="G6:G9 K6:K8 K10:K16 O6:O19 G19 F10:G16 G17 F6:F8 L6:L1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28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5" zoomScaleNormal="85" workbookViewId="0" topLeftCell="A1">
      <pane xSplit="3" ySplit="5" topLeftCell="D7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9.140625" defaultRowHeight="12.75"/>
  <cols>
    <col min="1" max="1" width="1.57421875" style="12" customWidth="1"/>
    <col min="2" max="2" width="34.8515625" style="12" customWidth="1"/>
    <col min="3" max="3" width="1.8515625" style="12" customWidth="1"/>
    <col min="4" max="5" width="12.57421875" style="12" customWidth="1"/>
    <col min="6" max="6" width="12.28125" style="12" bestFit="1" customWidth="1"/>
    <col min="7" max="7" width="9.8515625" style="12" customWidth="1"/>
    <col min="8" max="8" width="2.00390625" style="12" customWidth="1"/>
    <col min="9" max="9" width="13.140625" style="12" customWidth="1"/>
    <col min="10" max="10" width="14.00390625" style="12" customWidth="1"/>
    <col min="11" max="11" width="11.8515625" style="12" customWidth="1"/>
    <col min="12" max="12" width="10.140625" style="12" customWidth="1"/>
    <col min="13" max="13" width="1.7109375" style="12" customWidth="1"/>
    <col min="14" max="14" width="11.57421875" style="12" hidden="1" customWidth="1"/>
    <col min="15" max="15" width="10.421875" style="12" hidden="1" customWidth="1"/>
    <col min="16" max="16" width="13.140625" style="12" hidden="1" customWidth="1"/>
    <col min="17" max="18" width="11.7109375" style="12" hidden="1" customWidth="1"/>
    <col min="19" max="19" width="0" style="12" hidden="1" customWidth="1"/>
    <col min="20" max="22" width="12.8515625" style="9" customWidth="1"/>
    <col min="23" max="23" width="12.8515625" style="184" customWidth="1"/>
    <col min="24" max="24" width="4.57421875" style="7" customWidth="1"/>
    <col min="25" max="25" width="13.28125" style="99" customWidth="1"/>
    <col min="26" max="26" width="3.00390625" style="12" customWidth="1"/>
    <col min="27" max="27" width="18.140625" style="12" customWidth="1"/>
    <col min="28" max="16384" width="9.140625" style="12" customWidth="1"/>
  </cols>
  <sheetData>
    <row r="1" spans="1:25" s="9" customFormat="1" ht="12.75">
      <c r="A1" s="9" t="s">
        <v>134</v>
      </c>
      <c r="W1" s="184"/>
      <c r="X1" s="7"/>
      <c r="Y1" s="93"/>
    </row>
    <row r="3" spans="2:25" s="10" customFormat="1" ht="12.75">
      <c r="B3" s="7" t="s">
        <v>131</v>
      </c>
      <c r="N3" s="250"/>
      <c r="O3" s="250"/>
      <c r="T3" s="7"/>
      <c r="U3" s="7"/>
      <c r="V3" s="7"/>
      <c r="W3" s="185"/>
      <c r="X3" s="7"/>
      <c r="Y3" s="94"/>
    </row>
    <row r="4" spans="4:25" s="7" customFormat="1" ht="30.75" customHeight="1">
      <c r="D4" s="247" t="s">
        <v>129</v>
      </c>
      <c r="E4" s="248"/>
      <c r="F4" s="248"/>
      <c r="G4" s="249"/>
      <c r="I4" s="247" t="s">
        <v>130</v>
      </c>
      <c r="J4" s="248"/>
      <c r="K4" s="248"/>
      <c r="L4" s="249"/>
      <c r="N4" s="251"/>
      <c r="O4" s="252"/>
      <c r="P4" s="247" t="s">
        <v>22</v>
      </c>
      <c r="Q4" s="248"/>
      <c r="R4" s="249"/>
      <c r="T4" s="244" t="s">
        <v>125</v>
      </c>
      <c r="U4" s="245"/>
      <c r="V4" s="245"/>
      <c r="W4" s="246"/>
      <c r="X4" s="181"/>
      <c r="Y4" s="182"/>
    </row>
    <row r="5" spans="2:27" s="11" customFormat="1" ht="51">
      <c r="B5" s="8" t="s">
        <v>0</v>
      </c>
      <c r="D5" s="200" t="s">
        <v>16</v>
      </c>
      <c r="E5" s="200" t="s">
        <v>17</v>
      </c>
      <c r="F5" s="88" t="s">
        <v>18</v>
      </c>
      <c r="G5" s="88" t="s">
        <v>19</v>
      </c>
      <c r="I5" s="200" t="s">
        <v>102</v>
      </c>
      <c r="J5" s="200" t="s">
        <v>103</v>
      </c>
      <c r="K5" s="88" t="s">
        <v>21</v>
      </c>
      <c r="L5" s="88" t="s">
        <v>19</v>
      </c>
      <c r="N5" s="104" t="s">
        <v>20</v>
      </c>
      <c r="O5" s="104" t="s">
        <v>19</v>
      </c>
      <c r="P5" s="88" t="s">
        <v>95</v>
      </c>
      <c r="Q5" s="88" t="s">
        <v>23</v>
      </c>
      <c r="R5" s="88" t="s">
        <v>24</v>
      </c>
      <c r="T5" s="88" t="s">
        <v>111</v>
      </c>
      <c r="U5" s="177" t="s">
        <v>122</v>
      </c>
      <c r="V5" s="88" t="s">
        <v>123</v>
      </c>
      <c r="W5" s="186" t="s">
        <v>124</v>
      </c>
      <c r="X5" s="90"/>
      <c r="Y5" s="183" t="s">
        <v>104</v>
      </c>
      <c r="AA5" s="8" t="s">
        <v>48</v>
      </c>
    </row>
    <row r="6" spans="2:27" ht="12.75">
      <c r="B6" s="1" t="s">
        <v>1</v>
      </c>
      <c r="D6" s="77">
        <f>'Table 1'!D6-'Table 1( CP)'!D6</f>
        <v>5717.072</v>
      </c>
      <c r="E6" s="77">
        <f>'Table 1'!E6-'Table 1( CP)'!E6</f>
        <v>5680.136</v>
      </c>
      <c r="F6" s="77">
        <f>D6-E6</f>
        <v>36.935999999999694</v>
      </c>
      <c r="G6" s="78">
        <f aca="true" t="shared" si="0" ref="G6:G13">F6/D6</f>
        <v>0.006460649787163725</v>
      </c>
      <c r="H6" s="2"/>
      <c r="I6" s="77">
        <f>'Table 1'!I6-'Table 1( CP)'!I6</f>
        <v>57371.219</v>
      </c>
      <c r="J6" s="77">
        <f>'Table 1'!J6-'Table 1( CP)'!J6</f>
        <v>55662.405999999995</v>
      </c>
      <c r="K6" s="77">
        <f>I6-J6</f>
        <v>1708.813000000002</v>
      </c>
      <c r="L6" s="78">
        <f aca="true" t="shared" si="1" ref="L6:L13">K6/I6</f>
        <v>0.029785195953392622</v>
      </c>
      <c r="N6" s="108" t="e">
        <f>#REF!-#REF!</f>
        <v>#REF!</v>
      </c>
      <c r="O6" s="148" t="e">
        <f>N6/#REF!</f>
        <v>#REF!</v>
      </c>
      <c r="P6" s="13"/>
      <c r="Q6" s="13"/>
      <c r="R6" s="201"/>
      <c r="T6" s="77">
        <f>'Table 1'!T6-'Table 1( CP)'!T6</f>
        <v>68153.183</v>
      </c>
      <c r="U6" s="77">
        <f>'Table 1'!U6-'Table 1( CP)'!U6</f>
        <v>66691.729</v>
      </c>
      <c r="V6" s="2">
        <f>T6-U6</f>
        <v>1461.453999999998</v>
      </c>
      <c r="W6" s="187">
        <f aca="true" t="shared" si="2" ref="W6:W13">V6/T6</f>
        <v>0.02144366463412278</v>
      </c>
      <c r="X6" s="75"/>
      <c r="Y6" s="96">
        <v>64118.122</v>
      </c>
      <c r="AA6" s="14"/>
    </row>
    <row r="7" spans="2:27" ht="12.75">
      <c r="B7" s="2" t="s">
        <v>2</v>
      </c>
      <c r="D7" s="77">
        <f>'Table 1'!D7-'Table 1( CP)'!D7</f>
        <v>6.68</v>
      </c>
      <c r="E7" s="77">
        <f>'Table 1'!E7-'Table 1( CP)'!E7</f>
        <v>87.578</v>
      </c>
      <c r="F7" s="77">
        <f>D7-E7</f>
        <v>-80.898</v>
      </c>
      <c r="G7" s="78">
        <f t="shared" si="0"/>
        <v>-12.110479041916168</v>
      </c>
      <c r="H7" s="2"/>
      <c r="I7" s="77">
        <f>'Table 1'!I7-'Table 1( CP)'!I7</f>
        <v>36.448</v>
      </c>
      <c r="J7" s="77">
        <f>'Table 1'!J7-'Table 1( CP)'!J7</f>
        <v>824.5400000000001</v>
      </c>
      <c r="K7" s="77">
        <f>I7-J7</f>
        <v>-788.0920000000001</v>
      </c>
      <c r="L7" s="78">
        <f t="shared" si="1"/>
        <v>-21.622366110623357</v>
      </c>
      <c r="N7" s="108" t="e">
        <f>#REF!-#REF!</f>
        <v>#REF!</v>
      </c>
      <c r="O7" s="148">
        <v>0</v>
      </c>
      <c r="P7" s="13"/>
      <c r="Q7" s="13"/>
      <c r="R7" s="201"/>
      <c r="T7" s="77">
        <f>'Table 1'!T7-'Table 1( CP)'!T7</f>
        <v>48.38</v>
      </c>
      <c r="U7" s="77">
        <f>'Table 1'!U7-'Table 1( CP)'!U7</f>
        <v>977.065</v>
      </c>
      <c r="V7" s="2">
        <f>T7-U7</f>
        <v>-928.6850000000001</v>
      </c>
      <c r="W7" s="187">
        <f t="shared" si="2"/>
        <v>-19.195638693675072</v>
      </c>
      <c r="X7" s="75"/>
      <c r="Y7" s="96">
        <v>1435.726</v>
      </c>
      <c r="AA7" s="14"/>
    </row>
    <row r="8" spans="2:27" ht="12.75">
      <c r="B8" s="3" t="s">
        <v>12</v>
      </c>
      <c r="D8" s="77">
        <f>'Table 1'!D8-'Table 1( CP)'!D8</f>
        <v>689.473</v>
      </c>
      <c r="E8" s="77">
        <f>'Table 1'!E8-'Table 1( CP)'!E8</f>
        <v>468.128</v>
      </c>
      <c r="F8" s="77">
        <f>D8-E8</f>
        <v>221.34499999999997</v>
      </c>
      <c r="G8" s="78">
        <f t="shared" si="0"/>
        <v>0.3210350514088296</v>
      </c>
      <c r="H8" s="2"/>
      <c r="I8" s="77">
        <f>'Table 1'!I8-'Table 1( CP)'!I8</f>
        <v>6834.73</v>
      </c>
      <c r="J8" s="77">
        <f>'Table 1'!J8-'Table 1( CP)'!J8</f>
        <v>8060.15</v>
      </c>
      <c r="K8" s="77">
        <f>I8-J8</f>
        <v>-1225.42</v>
      </c>
      <c r="L8" s="78">
        <f t="shared" si="1"/>
        <v>-0.1792931103350096</v>
      </c>
      <c r="N8" s="108" t="e">
        <f>#REF!-#REF!</f>
        <v>#REF!</v>
      </c>
      <c r="O8" s="148" t="e">
        <f>N8/#REF!</f>
        <v>#REF!</v>
      </c>
      <c r="P8" s="13"/>
      <c r="Q8" s="13"/>
      <c r="R8" s="201"/>
      <c r="T8" s="77">
        <f>'Table 1'!T8-'Table 1( CP)'!T8</f>
        <v>8423.669</v>
      </c>
      <c r="U8" s="77">
        <f>'Table 1'!U8-'Table 1( CP)'!U8</f>
        <v>9716.884</v>
      </c>
      <c r="V8" s="2">
        <f>T8-U8</f>
        <v>-1293.2150000000001</v>
      </c>
      <c r="W8" s="187">
        <f t="shared" si="2"/>
        <v>-0.15352158305365515</v>
      </c>
      <c r="X8" s="75"/>
      <c r="Y8" s="96">
        <v>11736.119</v>
      </c>
      <c r="AA8" s="14"/>
    </row>
    <row r="9" spans="2:27" ht="12.75">
      <c r="B9" s="4" t="s">
        <v>3</v>
      </c>
      <c r="D9" s="83">
        <f>SUBTOTAL(9,D6:D8)</f>
        <v>6413.225</v>
      </c>
      <c r="E9" s="83">
        <f>SUBTOTAL(9,E6:E8)</f>
        <v>6235.842000000001</v>
      </c>
      <c r="F9" s="4">
        <f>SUBTOTAL(9,F6:F8)</f>
        <v>177.38299999999967</v>
      </c>
      <c r="G9" s="84">
        <f t="shared" si="0"/>
        <v>0.027658939145281766</v>
      </c>
      <c r="H9" s="2"/>
      <c r="I9" s="83">
        <f>SUBTOTAL(9,I6:I8)</f>
        <v>64242.397</v>
      </c>
      <c r="J9" s="83">
        <f>SUBTOTAL(9,J6:J8)</f>
        <v>64547.096</v>
      </c>
      <c r="K9" s="4">
        <f>SUBTOTAL(9,K6:K8)</f>
        <v>-304.69899999999825</v>
      </c>
      <c r="L9" s="84">
        <f t="shared" si="1"/>
        <v>-0.004742958143358167</v>
      </c>
      <c r="N9" s="111" t="e">
        <f>SUBTOTAL(9,N6:N8)</f>
        <v>#REF!</v>
      </c>
      <c r="O9" s="149" t="e">
        <f>N9/#REF!</f>
        <v>#REF!</v>
      </c>
      <c r="P9" s="4">
        <f>SUBTOTAL(9,P6:P8)</f>
        <v>0</v>
      </c>
      <c r="Q9" s="4">
        <f>SUBTOTAL(9,Q6:Q8)</f>
        <v>0</v>
      </c>
      <c r="R9" s="57"/>
      <c r="T9" s="4">
        <f>SUBTOTAL(9,T6:T8)</f>
        <v>76625.232</v>
      </c>
      <c r="U9" s="4">
        <f>SUBTOTAL(9,U6:U8)</f>
        <v>77385.67800000001</v>
      </c>
      <c r="V9" s="4">
        <f>SUBTOTAL(9,V6:V8)</f>
        <v>-760.4460000000023</v>
      </c>
      <c r="W9" s="188">
        <f t="shared" si="2"/>
        <v>-0.009924224438237293</v>
      </c>
      <c r="X9" s="75"/>
      <c r="Y9" s="97">
        <f>SUBTOTAL(9,Y6:Y8)</f>
        <v>77289.967</v>
      </c>
      <c r="AA9" s="14"/>
    </row>
    <row r="10" spans="2:27" ht="12.75">
      <c r="B10" s="1" t="s">
        <v>4</v>
      </c>
      <c r="D10" s="77">
        <f>'Table 1'!D10-'Table 1( CP)'!D10</f>
        <v>1371.0359999999991</v>
      </c>
      <c r="E10" s="77">
        <f>'Table 1'!E10-'Table 1( CP)'!E10</f>
        <v>1410.137</v>
      </c>
      <c r="F10" s="77">
        <f aca="true" t="shared" si="3" ref="F10:F16">D10-E10</f>
        <v>-39.101000000000795</v>
      </c>
      <c r="G10" s="78">
        <f t="shared" si="0"/>
        <v>-0.028519309485674205</v>
      </c>
      <c r="H10" s="2"/>
      <c r="I10" s="77">
        <f>'Table 1'!I10-'Table 1( CP)'!I10</f>
        <v>12213.76</v>
      </c>
      <c r="J10" s="77">
        <f>'Table 1'!J10-'Table 1( CP)'!J10</f>
        <v>11397.958999999995</v>
      </c>
      <c r="K10" s="77">
        <f aca="true" t="shared" si="4" ref="K10:K16">I10-J10</f>
        <v>815.8010000000049</v>
      </c>
      <c r="L10" s="78">
        <f t="shared" si="1"/>
        <v>0.0667936000052404</v>
      </c>
      <c r="N10" s="108" t="e">
        <f>#REF!-#REF!</f>
        <v>#REF!</v>
      </c>
      <c r="O10" s="148" t="e">
        <f>N10/#REF!</f>
        <v>#REF!</v>
      </c>
      <c r="P10" s="13"/>
      <c r="Q10" s="13"/>
      <c r="R10" s="201"/>
      <c r="T10" s="77">
        <f>'Table 1'!T10-'Table 1( CP)'!T10</f>
        <v>14602.323</v>
      </c>
      <c r="U10" s="77">
        <f>'Table 1'!U10-'Table 1( CP)'!U10</f>
        <v>14636.913999999997</v>
      </c>
      <c r="V10" s="2">
        <f aca="true" t="shared" si="5" ref="V10:V16">T10-U10</f>
        <v>-34.59099999999671</v>
      </c>
      <c r="W10" s="187">
        <f t="shared" si="2"/>
        <v>-0.0023688696654632765</v>
      </c>
      <c r="X10" s="75"/>
      <c r="Y10" s="96">
        <v>14608</v>
      </c>
      <c r="AA10" s="14"/>
    </row>
    <row r="11" spans="2:27" ht="12.75">
      <c r="B11" s="2" t="s">
        <v>5</v>
      </c>
      <c r="D11" s="77">
        <f>'Table 1'!D11-'Table 1( CP)'!D11</f>
        <v>501.155</v>
      </c>
      <c r="E11" s="77">
        <f>'Table 1'!E11-'Table 1( CP)'!E11</f>
        <v>668.17</v>
      </c>
      <c r="F11" s="77">
        <f t="shared" si="3"/>
        <v>-167.015</v>
      </c>
      <c r="G11" s="78">
        <f t="shared" si="0"/>
        <v>-0.3332601690095878</v>
      </c>
      <c r="H11" s="2"/>
      <c r="I11" s="77">
        <f>'Table 1'!I11-'Table 1( CP)'!I11</f>
        <v>5366.184</v>
      </c>
      <c r="J11" s="77">
        <f>'Table 1'!J11-'Table 1( CP)'!J11</f>
        <v>5393.104</v>
      </c>
      <c r="K11" s="77">
        <f t="shared" si="4"/>
        <v>-26.920000000000073</v>
      </c>
      <c r="L11" s="78">
        <f t="shared" si="1"/>
        <v>-0.005016600250755485</v>
      </c>
      <c r="N11" s="108" t="e">
        <f>#REF!-#REF!</f>
        <v>#REF!</v>
      </c>
      <c r="O11" s="148" t="e">
        <f>N11/#REF!</f>
        <v>#REF!</v>
      </c>
      <c r="P11" s="13"/>
      <c r="Q11" s="13"/>
      <c r="R11" s="201"/>
      <c r="T11" s="77">
        <f>'Table 1'!T11-'Table 1( CP)'!T11</f>
        <v>6395.728</v>
      </c>
      <c r="U11" s="77">
        <f>'Table 1'!U11-'Table 1( CP)'!U11</f>
        <v>6395.175</v>
      </c>
      <c r="V11" s="2">
        <f t="shared" si="5"/>
        <v>0.5529999999998836</v>
      </c>
      <c r="W11" s="187">
        <f t="shared" si="2"/>
        <v>8.646396469641666E-05</v>
      </c>
      <c r="X11" s="75"/>
      <c r="Y11" s="96">
        <v>6410.954</v>
      </c>
      <c r="AA11" s="14"/>
    </row>
    <row r="12" spans="2:27" ht="12.75">
      <c r="B12" s="2" t="s">
        <v>6</v>
      </c>
      <c r="D12" s="77">
        <f>'Table 1'!D12-'Table 1( CP)'!D12</f>
        <v>41.61</v>
      </c>
      <c r="E12" s="77">
        <f>'Table 1'!E12-'Table 1( CP)'!E12</f>
        <v>0</v>
      </c>
      <c r="F12" s="77">
        <f t="shared" si="3"/>
        <v>41.61</v>
      </c>
      <c r="G12" s="78">
        <f t="shared" si="0"/>
        <v>1</v>
      </c>
      <c r="H12" s="2"/>
      <c r="I12" s="77">
        <f>'Table 1'!I12-'Table 1( CP)'!I12</f>
        <v>416.1</v>
      </c>
      <c r="J12" s="77">
        <f>'Table 1'!J12-'Table 1( CP)'!J12</f>
        <v>0</v>
      </c>
      <c r="K12" s="77">
        <f t="shared" si="4"/>
        <v>416.1</v>
      </c>
      <c r="L12" s="78">
        <f t="shared" si="1"/>
        <v>1</v>
      </c>
      <c r="N12" s="108" t="e">
        <f>#REF!-#REF!</f>
        <v>#REF!</v>
      </c>
      <c r="O12" s="148" t="e">
        <f>N12/#REF!</f>
        <v>#REF!</v>
      </c>
      <c r="P12" s="13"/>
      <c r="Q12" s="13"/>
      <c r="R12" s="201"/>
      <c r="T12" s="77">
        <f>'Table 1'!T12-'Table 1( CP)'!T12</f>
        <v>734.321</v>
      </c>
      <c r="U12" s="77">
        <f>'Table 1'!U12-'Table 1( CP)'!U12</f>
        <v>378.80899999999997</v>
      </c>
      <c r="V12" s="2">
        <f t="shared" si="5"/>
        <v>355.51200000000006</v>
      </c>
      <c r="W12" s="187">
        <f t="shared" si="2"/>
        <v>0.48413704633259846</v>
      </c>
      <c r="X12" s="75"/>
      <c r="Y12" s="96">
        <v>-13.056</v>
      </c>
      <c r="AA12" s="14"/>
    </row>
    <row r="13" spans="2:27" ht="12.75">
      <c r="B13" s="2" t="s">
        <v>7</v>
      </c>
      <c r="D13" s="77">
        <f>'Table 1'!D13-'Table 1( CP)'!D13</f>
        <v>107.74</v>
      </c>
      <c r="E13" s="77">
        <f>'Table 1'!E13-'Table 1( CP)'!E13</f>
        <v>130.521</v>
      </c>
      <c r="F13" s="77">
        <f t="shared" si="3"/>
        <v>-22.78099999999999</v>
      </c>
      <c r="G13" s="78">
        <f t="shared" si="0"/>
        <v>-0.21144421756079443</v>
      </c>
      <c r="H13" s="2"/>
      <c r="I13" s="77">
        <f>'Table 1'!I13-'Table 1( CP)'!I13</f>
        <v>921.667</v>
      </c>
      <c r="J13" s="77">
        <f>'Table 1'!J13-'Table 1( CP)'!J13</f>
        <v>839.327</v>
      </c>
      <c r="K13" s="77">
        <f t="shared" si="4"/>
        <v>82.34000000000003</v>
      </c>
      <c r="L13" s="78">
        <f t="shared" si="1"/>
        <v>0.08933812320501876</v>
      </c>
      <c r="N13" s="108" t="e">
        <f>#REF!-#REF!</f>
        <v>#REF!</v>
      </c>
      <c r="O13" s="148" t="e">
        <f>N13/#REF!</f>
        <v>#REF!</v>
      </c>
      <c r="P13" s="13"/>
      <c r="Q13" s="13"/>
      <c r="R13" s="201"/>
      <c r="T13" s="77">
        <f>'Table 1'!T13-'Table 1( CP)'!T13</f>
        <v>1290.3700000000001</v>
      </c>
      <c r="U13" s="77">
        <f>'Table 1'!U13-'Table 1( CP)'!U13</f>
        <v>1150.767</v>
      </c>
      <c r="V13" s="2">
        <f t="shared" si="5"/>
        <v>139.60300000000007</v>
      </c>
      <c r="W13" s="187">
        <f t="shared" si="2"/>
        <v>0.10818834907817142</v>
      </c>
      <c r="X13" s="75"/>
      <c r="Y13" s="96">
        <v>959.624</v>
      </c>
      <c r="AA13" s="14"/>
    </row>
    <row r="14" spans="2:27" ht="12.75">
      <c r="B14" s="2" t="s">
        <v>8</v>
      </c>
      <c r="D14" s="77">
        <f>'Table 1'!D14-'Table 1( CP)'!D14</f>
        <v>1071.094</v>
      </c>
      <c r="E14" s="77">
        <f>'Table 1'!E14-'Table 1( CP)'!E14</f>
        <v>-13.847999999999999</v>
      </c>
      <c r="F14" s="77">
        <f t="shared" si="3"/>
        <v>1084.942</v>
      </c>
      <c r="G14" s="78">
        <v>0</v>
      </c>
      <c r="H14" s="2"/>
      <c r="I14" s="77">
        <f>'Table 1'!I14-'Table 1( CP)'!I14</f>
        <v>1510.114</v>
      </c>
      <c r="J14" s="77">
        <f>'Table 1'!J14-'Table 1( CP)'!J14</f>
        <v>280.342</v>
      </c>
      <c r="K14" s="77">
        <f t="shared" si="4"/>
        <v>1229.772</v>
      </c>
      <c r="L14" s="78">
        <v>0</v>
      </c>
      <c r="N14" s="108" t="e">
        <f>#REF!-#REF!</f>
        <v>#REF!</v>
      </c>
      <c r="O14" s="148" t="e">
        <f>N14/#REF!</f>
        <v>#REF!</v>
      </c>
      <c r="P14" s="13"/>
      <c r="Q14" s="13"/>
      <c r="R14" s="201"/>
      <c r="T14" s="77">
        <f>'Table 1'!T14-'Table 1( CP)'!T14</f>
        <v>550</v>
      </c>
      <c r="U14" s="77">
        <f>'Table 1'!U14-'Table 1( CP)'!U14</f>
        <v>408.74299999999994</v>
      </c>
      <c r="V14" s="2">
        <f t="shared" si="5"/>
        <v>141.25700000000006</v>
      </c>
      <c r="W14" s="187">
        <v>0</v>
      </c>
      <c r="X14" s="75"/>
      <c r="Y14" s="96">
        <v>759.8</v>
      </c>
      <c r="AA14" s="14"/>
    </row>
    <row r="15" spans="2:27" ht="12.75">
      <c r="B15" s="2" t="s">
        <v>9</v>
      </c>
      <c r="D15" s="77">
        <f>'Table 1'!D15-'Table 1( CP)'!D15</f>
        <v>-18.767</v>
      </c>
      <c r="E15" s="77">
        <f>'Table 1'!E15-'Table 1( CP)'!E15</f>
        <v>-0.886</v>
      </c>
      <c r="F15" s="77">
        <f t="shared" si="3"/>
        <v>-17.881</v>
      </c>
      <c r="G15" s="78">
        <f>F15/D15</f>
        <v>0.9527894708797358</v>
      </c>
      <c r="H15" s="2"/>
      <c r="I15" s="77">
        <f>'Table 1'!I15-'Table 1( CP)'!I15</f>
        <v>-188.44</v>
      </c>
      <c r="J15" s="77">
        <f>'Table 1'!J15-'Table 1( CP)'!J15</f>
        <v>-82.915</v>
      </c>
      <c r="K15" s="77">
        <f t="shared" si="4"/>
        <v>-105.52499999999999</v>
      </c>
      <c r="L15" s="78">
        <f>K15/I15</f>
        <v>0.5599925705794948</v>
      </c>
      <c r="N15" s="108" t="e">
        <f>#REF!-#REF!</f>
        <v>#REF!</v>
      </c>
      <c r="O15" s="148" t="e">
        <f>N15/#REF!</f>
        <v>#REF!</v>
      </c>
      <c r="P15" s="13"/>
      <c r="Q15" s="13"/>
      <c r="R15" s="201"/>
      <c r="T15" s="77">
        <f>'Table 1'!T15-'Table 1( CP)'!T15</f>
        <v>-225.974</v>
      </c>
      <c r="U15" s="77">
        <f>'Table 1'!U15-'Table 1( CP)'!U15</f>
        <v>-136.934</v>
      </c>
      <c r="V15" s="2">
        <f t="shared" si="5"/>
        <v>-89.03999999999999</v>
      </c>
      <c r="W15" s="187">
        <f>V15/T15</f>
        <v>0.39402763149742887</v>
      </c>
      <c r="X15" s="75"/>
      <c r="Y15" s="96">
        <v>-418.936</v>
      </c>
      <c r="AA15" s="14"/>
    </row>
    <row r="16" spans="2:27" ht="12.75">
      <c r="B16" s="142" t="s">
        <v>117</v>
      </c>
      <c r="D16" s="77">
        <f>'Table 1'!D16-'Table 1( CP)'!D16</f>
        <v>158.333</v>
      </c>
      <c r="E16" s="77">
        <f>'Table 1'!E16-'Table 1( CP)'!E16</f>
        <v>41.666</v>
      </c>
      <c r="F16" s="77">
        <f t="shared" si="3"/>
        <v>116.667</v>
      </c>
      <c r="G16" s="78">
        <f>F16/D16</f>
        <v>0.7368457617805512</v>
      </c>
      <c r="H16" s="2"/>
      <c r="I16" s="77">
        <f>'Table 1'!I16-'Table 1( CP)'!I16</f>
        <v>1583</v>
      </c>
      <c r="J16" s="77">
        <f>'Table 1'!J16-'Table 1( CP)'!J16</f>
        <v>1166.667</v>
      </c>
      <c r="K16" s="77">
        <f t="shared" si="4"/>
        <v>416.3330000000001</v>
      </c>
      <c r="L16" s="78">
        <f>K16/I16</f>
        <v>0.2630025268477575</v>
      </c>
      <c r="N16" s="108" t="e">
        <f>#REF!-#REF!</f>
        <v>#REF!</v>
      </c>
      <c r="O16" s="148" t="e">
        <f>N16/#REF!</f>
        <v>#REF!</v>
      </c>
      <c r="P16" s="13"/>
      <c r="Q16" s="13"/>
      <c r="R16" s="201"/>
      <c r="T16" s="77">
        <f>'Table 1'!T16-'Table 1( CP)'!T16</f>
        <v>1900</v>
      </c>
      <c r="U16" s="77">
        <f>'Table 1'!U16-'Table 1( CP)'!U16</f>
        <v>1400</v>
      </c>
      <c r="V16" s="2">
        <f t="shared" si="5"/>
        <v>500</v>
      </c>
      <c r="W16" s="187">
        <f>V16/T16</f>
        <v>0.2631578947368421</v>
      </c>
      <c r="X16" s="75"/>
      <c r="Y16" s="96">
        <v>1584</v>
      </c>
      <c r="AA16" s="14"/>
    </row>
    <row r="17" spans="2:27" ht="12.75">
      <c r="B17" s="5" t="s">
        <v>10</v>
      </c>
      <c r="D17" s="4">
        <f>SUBTOTAL(9,D10:D16)</f>
        <v>3232.2009999999996</v>
      </c>
      <c r="E17" s="4">
        <f>SUBTOTAL(9,E10:E16)</f>
        <v>2235.76</v>
      </c>
      <c r="F17" s="4">
        <f>SUBTOTAL(9,F10:F16)</f>
        <v>996.4409999999993</v>
      </c>
      <c r="G17" s="84">
        <f>F17/D17</f>
        <v>0.3082855923873545</v>
      </c>
      <c r="I17" s="4">
        <f>SUBTOTAL(9,I10:I16)</f>
        <v>21822.385000000002</v>
      </c>
      <c r="J17" s="4">
        <f>SUBTOTAL(9,J10:J16)</f>
        <v>18994.483999999997</v>
      </c>
      <c r="K17" s="4">
        <f>SUBTOTAL(9,K10:K16)</f>
        <v>2827.901000000005</v>
      </c>
      <c r="L17" s="74">
        <f>K17/I17</f>
        <v>0.12958716473932635</v>
      </c>
      <c r="N17" s="110" t="e">
        <f>SUBTOTAL(9,N10:N16)</f>
        <v>#REF!</v>
      </c>
      <c r="O17" s="149" t="e">
        <f>N17/#REF!</f>
        <v>#REF!</v>
      </c>
      <c r="P17" s="4">
        <f>SUBTOTAL(9,P10:P16)</f>
        <v>0</v>
      </c>
      <c r="Q17" s="4">
        <f>SUBTOTAL(9,Q10:Q16)</f>
        <v>0</v>
      </c>
      <c r="R17" s="57"/>
      <c r="T17" s="4">
        <f>SUBTOTAL(9,T10:T16)</f>
        <v>25246.768</v>
      </c>
      <c r="U17" s="4">
        <f>SUBTOTAL(9,U10:U16)</f>
        <v>24233.473999999995</v>
      </c>
      <c r="V17" s="4">
        <f>SUBTOTAL(9,V10:V16)</f>
        <v>1013.2940000000034</v>
      </c>
      <c r="W17" s="188">
        <f>V17/T17</f>
        <v>0.04013559280142327</v>
      </c>
      <c r="X17" s="75"/>
      <c r="Y17" s="98">
        <f>SUBTOTAL(9,Y10:Y16)</f>
        <v>23890.385999999995</v>
      </c>
      <c r="AA17" s="14"/>
    </row>
    <row r="18" spans="2:23" ht="12.75">
      <c r="B18" s="6"/>
      <c r="N18" s="147"/>
      <c r="O18" s="150"/>
      <c r="R18" s="202"/>
      <c r="W18" s="189"/>
    </row>
    <row r="19" spans="2:25" ht="12.75">
      <c r="B19" s="4" t="s">
        <v>11</v>
      </c>
      <c r="D19" s="4">
        <f>SUBTOTAL(9,D6:D17)</f>
        <v>9645.426000000001</v>
      </c>
      <c r="E19" s="4">
        <f>SUBTOTAL(9,E6:E17)</f>
        <v>8471.601999999999</v>
      </c>
      <c r="F19" s="4">
        <f>SUBTOTAL(9,F6:F17)</f>
        <v>1173.8239999999987</v>
      </c>
      <c r="G19" s="84">
        <f>F19/D19</f>
        <v>0.12169747608866613</v>
      </c>
      <c r="I19" s="4">
        <f>SUBTOTAL(9,I6:I17)</f>
        <v>86064.78199999999</v>
      </c>
      <c r="J19" s="4">
        <f>SUBTOTAL(9,J6:J17)</f>
        <v>83541.58000000002</v>
      </c>
      <c r="K19" s="4">
        <f>SUBTOTAL(9,K6:K17)</f>
        <v>2523.2020000000066</v>
      </c>
      <c r="L19" s="178">
        <f>K19/I19</f>
        <v>0.02931747390006759</v>
      </c>
      <c r="N19" s="110" t="e">
        <f>SUBTOTAL(9,N6:N17)</f>
        <v>#REF!</v>
      </c>
      <c r="O19" s="151" t="e">
        <f>N19/#REF!</f>
        <v>#REF!</v>
      </c>
      <c r="P19" s="14"/>
      <c r="Q19" s="14"/>
      <c r="R19" s="203"/>
      <c r="T19" s="4">
        <f>SUBTOTAL(9,T6:T18)</f>
        <v>101872</v>
      </c>
      <c r="U19" s="4">
        <f>SUBTOTAL(9,U6:U18)</f>
        <v>101619.15200000002</v>
      </c>
      <c r="V19" s="4">
        <f>SUBTOTAL(9,V6:V18)</f>
        <v>252.84800000000106</v>
      </c>
      <c r="W19" s="188">
        <f>V19/T19</f>
        <v>0.002482016648343029</v>
      </c>
      <c r="X19" s="75"/>
      <c r="Y19" s="98">
        <f>SUBTOTAL(9,Y6:Y18)</f>
        <v>101180.353</v>
      </c>
    </row>
    <row r="20" spans="4:10" ht="12.75" hidden="1">
      <c r="D20" s="12">
        <f>D19-('[2]Rep_Total'!$C$193)/1000</f>
        <v>1172.3420000000006</v>
      </c>
      <c r="E20" s="12">
        <f>('[2]Rep_Total'!$B$193/1000)-E19</f>
        <v>-884.8459999999986</v>
      </c>
      <c r="I20" s="12">
        <f>I19-'[2]Rep_Total'!$H$193/1000</f>
        <v>52452.67999999999</v>
      </c>
      <c r="J20" s="12">
        <f>(J19-'[2]Rep_Total'!$G$193/1000)+'[2]Region_WA'!$G$94/1000</f>
        <v>51398.27800000001</v>
      </c>
    </row>
    <row r="21" ht="12.75">
      <c r="G21" s="85"/>
    </row>
    <row r="22" spans="2:25" s="9" customFormat="1" ht="12.75">
      <c r="B22" s="9" t="s">
        <v>13</v>
      </c>
      <c r="T22" s="9" t="s">
        <v>112</v>
      </c>
      <c r="W22" s="184"/>
      <c r="X22" s="7"/>
      <c r="Y22" s="93"/>
    </row>
    <row r="23" spans="2:20" ht="12.75">
      <c r="B23" s="12" t="s">
        <v>25</v>
      </c>
      <c r="G23" s="85"/>
      <c r="T23" s="9" t="s">
        <v>112</v>
      </c>
    </row>
    <row r="24" ht="12.75">
      <c r="B24" s="12" t="s">
        <v>26</v>
      </c>
    </row>
    <row r="25" ht="12.75">
      <c r="B25" s="12" t="s">
        <v>86</v>
      </c>
    </row>
    <row r="26" ht="12.75">
      <c r="B26" s="12" t="s">
        <v>85</v>
      </c>
    </row>
    <row r="27" ht="12.75">
      <c r="M27" s="10"/>
    </row>
    <row r="28" ht="12.75">
      <c r="M28" s="10"/>
    </row>
    <row r="29" spans="2:25" s="9" customFormat="1" ht="12.75" hidden="1">
      <c r="B29" s="9" t="s">
        <v>14</v>
      </c>
      <c r="M29" s="7"/>
      <c r="W29" s="184"/>
      <c r="X29" s="7"/>
      <c r="Y29" s="93"/>
    </row>
    <row r="30" spans="1:13" ht="12.75" hidden="1">
      <c r="A30" s="12">
        <v>1</v>
      </c>
      <c r="B30" s="12" t="s">
        <v>96</v>
      </c>
      <c r="M30" s="10"/>
    </row>
    <row r="31" spans="2:13" ht="12.75" hidden="1">
      <c r="B31" s="12" t="s">
        <v>15</v>
      </c>
      <c r="M31" s="10"/>
    </row>
    <row r="32" spans="1:13" ht="12.75" hidden="1">
      <c r="A32" s="12">
        <v>2</v>
      </c>
      <c r="B32" s="12" t="s">
        <v>97</v>
      </c>
      <c r="M32" s="10"/>
    </row>
    <row r="33" spans="2:13" ht="12.75" hidden="1">
      <c r="B33" s="12" t="s">
        <v>98</v>
      </c>
      <c r="M33" s="10"/>
    </row>
    <row r="34" spans="1:13" ht="12.75" hidden="1">
      <c r="A34" s="12">
        <v>3</v>
      </c>
      <c r="B34" s="12" t="s">
        <v>27</v>
      </c>
      <c r="M34" s="10"/>
    </row>
    <row r="35" spans="13:24" ht="12.75">
      <c r="M35" s="10"/>
      <c r="X35" s="184"/>
    </row>
    <row r="36" ht="12.75">
      <c r="M36" s="10"/>
    </row>
    <row r="37" ht="12.75">
      <c r="M37" s="10"/>
    </row>
    <row r="38" ht="12.75">
      <c r="M38" s="10"/>
    </row>
    <row r="39" ht="12.75">
      <c r="M39" s="10"/>
    </row>
    <row r="40" ht="12.75">
      <c r="M40" s="10"/>
    </row>
    <row r="41" ht="12.75">
      <c r="M41" s="10"/>
    </row>
    <row r="42" ht="12.75">
      <c r="M42" s="10"/>
    </row>
    <row r="43" ht="12.75">
      <c r="M43" s="10"/>
    </row>
    <row r="44" ht="12.75">
      <c r="M44" s="10"/>
    </row>
    <row r="45" ht="12.75">
      <c r="M45" s="10"/>
    </row>
  </sheetData>
  <mergeCells count="6">
    <mergeCell ref="T4:W4"/>
    <mergeCell ref="P4:R4"/>
    <mergeCell ref="N3:O3"/>
    <mergeCell ref="D4:G4"/>
    <mergeCell ref="I4:L4"/>
    <mergeCell ref="N4:O4"/>
  </mergeCells>
  <conditionalFormatting sqref="G6:G9 K6:K8 K10:K16 O6:O19 G19 F10:G16 G17 F6:F8 L6:L1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28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6"/>
  <sheetViews>
    <sheetView zoomScale="85" zoomScaleNormal="85" workbookViewId="0" topLeftCell="A1">
      <pane xSplit="3" ySplit="4" topLeftCell="H16" activePane="bottomRight" state="frozen"/>
      <selection pane="topLeft" activeCell="T26" sqref="T26"/>
      <selection pane="topRight" activeCell="T26" sqref="T26"/>
      <selection pane="bottomLeft" activeCell="T26" sqref="T26"/>
      <selection pane="bottomRight" activeCell="T26" sqref="T26"/>
    </sheetView>
  </sheetViews>
  <sheetFormatPr defaultColWidth="9.140625" defaultRowHeight="12.75"/>
  <cols>
    <col min="1" max="1" width="2.8515625" style="12" customWidth="1"/>
    <col min="2" max="2" width="32.7109375" style="12" bestFit="1" customWidth="1"/>
    <col min="3" max="3" width="1.8515625" style="12" customWidth="1"/>
    <col min="4" max="4" width="12.57421875" style="12" customWidth="1"/>
    <col min="5" max="5" width="12.28125" style="12" customWidth="1"/>
    <col min="6" max="6" width="13.140625" style="12" customWidth="1"/>
    <col min="7" max="7" width="11.421875" style="12" customWidth="1"/>
    <col min="8" max="8" width="1.57421875" style="12" customWidth="1"/>
    <col min="9" max="9" width="14.00390625" style="12" customWidth="1"/>
    <col min="10" max="10" width="13.28125" style="12" customWidth="1"/>
    <col min="11" max="11" width="11.421875" style="12" customWidth="1"/>
    <col min="12" max="12" width="10.28125" style="12" customWidth="1"/>
    <col min="13" max="13" width="5.57421875" style="12" customWidth="1"/>
    <col min="14" max="14" width="12.28125" style="12" hidden="1" customWidth="1"/>
    <col min="15" max="15" width="12.8515625" style="12" hidden="1" customWidth="1"/>
    <col min="16" max="16" width="12.00390625" style="12" hidden="1" customWidth="1"/>
    <col min="17" max="17" width="10.140625" style="12" hidden="1" customWidth="1"/>
    <col min="18" max="18" width="5.57421875" style="12" hidden="1" customWidth="1"/>
    <col min="19" max="19" width="12.28125" style="12" customWidth="1"/>
    <col min="20" max="20" width="12.8515625" style="12" customWidth="1"/>
    <col min="21" max="21" width="12.00390625" style="12" customWidth="1"/>
    <col min="22" max="22" width="10.140625" style="12" customWidth="1"/>
    <col min="23" max="23" width="2.57421875" style="12" customWidth="1"/>
    <col min="24" max="24" width="11.57421875" style="12" hidden="1" customWidth="1"/>
    <col min="25" max="25" width="11.7109375" style="204" hidden="1" customWidth="1"/>
    <col min="26" max="26" width="1.8515625" style="12" hidden="1" customWidth="1"/>
    <col min="27" max="27" width="11.7109375" style="99" customWidth="1"/>
    <col min="28" max="28" width="2.28125" style="12" customWidth="1"/>
    <col min="29" max="29" width="11.57421875" style="92" customWidth="1"/>
    <col min="30" max="30" width="9.140625" style="10" customWidth="1"/>
    <col min="31" max="31" width="9.140625" style="12" customWidth="1"/>
    <col min="32" max="32" width="12.7109375" style="10" customWidth="1"/>
    <col min="33" max="16384" width="9.140625" style="12" customWidth="1"/>
  </cols>
  <sheetData>
    <row r="1" ht="12.75">
      <c r="A1" s="9" t="s">
        <v>149</v>
      </c>
    </row>
    <row r="2" spans="14:22" ht="12.75">
      <c r="N2" s="250"/>
      <c r="O2" s="250"/>
      <c r="P2" s="250"/>
      <c r="Q2" s="250"/>
      <c r="S2" s="250"/>
      <c r="T2" s="250"/>
      <c r="U2" s="250"/>
      <c r="V2" s="250"/>
    </row>
    <row r="3" spans="4:27" ht="25.5" customHeight="1">
      <c r="D3" s="247" t="s">
        <v>150</v>
      </c>
      <c r="E3" s="248"/>
      <c r="F3" s="248"/>
      <c r="G3" s="249"/>
      <c r="H3" s="75"/>
      <c r="I3" s="247" t="s">
        <v>148</v>
      </c>
      <c r="J3" s="248"/>
      <c r="K3" s="248"/>
      <c r="L3" s="249"/>
      <c r="M3" s="143"/>
      <c r="N3" s="244" t="s">
        <v>135</v>
      </c>
      <c r="O3" s="245"/>
      <c r="P3" s="245"/>
      <c r="Q3" s="246"/>
      <c r="R3" s="143"/>
      <c r="S3" s="244" t="s">
        <v>154</v>
      </c>
      <c r="T3" s="245"/>
      <c r="U3" s="245"/>
      <c r="V3" s="246"/>
      <c r="W3" s="7"/>
      <c r="X3" s="253" t="s">
        <v>156</v>
      </c>
      <c r="Y3" s="254"/>
      <c r="Z3" s="7"/>
      <c r="AA3" s="176"/>
    </row>
    <row r="4" spans="2:32" ht="38.25">
      <c r="B4" s="18" t="s">
        <v>28</v>
      </c>
      <c r="D4" s="198" t="s">
        <v>16</v>
      </c>
      <c r="E4" s="198" t="s">
        <v>17</v>
      </c>
      <c r="F4" s="90" t="s">
        <v>18</v>
      </c>
      <c r="G4" s="90" t="s">
        <v>19</v>
      </c>
      <c r="H4" s="19"/>
      <c r="I4" s="199" t="s">
        <v>80</v>
      </c>
      <c r="J4" s="199" t="s">
        <v>103</v>
      </c>
      <c r="K4" s="90" t="s">
        <v>21</v>
      </c>
      <c r="L4" s="90" t="s">
        <v>19</v>
      </c>
      <c r="M4" s="102"/>
      <c r="N4" s="88" t="s">
        <v>111</v>
      </c>
      <c r="O4" s="177" t="s">
        <v>136</v>
      </c>
      <c r="P4" s="88" t="s">
        <v>123</v>
      </c>
      <c r="Q4" s="186" t="s">
        <v>124</v>
      </c>
      <c r="R4" s="102"/>
      <c r="S4" s="88" t="s">
        <v>111</v>
      </c>
      <c r="T4" s="177" t="s">
        <v>155</v>
      </c>
      <c r="U4" s="88" t="s">
        <v>123</v>
      </c>
      <c r="V4" s="186" t="s">
        <v>124</v>
      </c>
      <c r="W4" s="11"/>
      <c r="X4" s="88" t="s">
        <v>158</v>
      </c>
      <c r="Y4" s="186" t="s">
        <v>138</v>
      </c>
      <c r="Z4" s="11"/>
      <c r="AA4" s="95" t="s">
        <v>105</v>
      </c>
      <c r="AC4" s="18" t="s">
        <v>48</v>
      </c>
      <c r="AF4" s="102"/>
    </row>
    <row r="5" spans="2:32" ht="12.75">
      <c r="B5" s="2" t="s">
        <v>29</v>
      </c>
      <c r="D5" s="67">
        <v>515.266</v>
      </c>
      <c r="E5" s="67">
        <v>378.223</v>
      </c>
      <c r="F5" s="67">
        <f>D5-E5</f>
        <v>137.04299999999995</v>
      </c>
      <c r="G5" s="68">
        <f>F5/D5</f>
        <v>0.26596554012878776</v>
      </c>
      <c r="H5" s="71"/>
      <c r="I5" s="67">
        <v>5044.865</v>
      </c>
      <c r="J5" s="67">
        <v>4943.36</v>
      </c>
      <c r="K5" s="67">
        <f>I5-J5</f>
        <v>101.50500000000011</v>
      </c>
      <c r="L5" s="68">
        <f>K5/I5</f>
        <v>0.02012045912031345</v>
      </c>
      <c r="M5" s="144"/>
      <c r="N5" s="224">
        <f>+'[4]Summary by Region'!$I3/1000</f>
        <v>5908.861</v>
      </c>
      <c r="O5" s="225">
        <f>+'[4]Summary by Region'!$L3/1000</f>
        <v>5920.54</v>
      </c>
      <c r="P5" s="226">
        <f aca="true" t="shared" si="0" ref="P5:P14">N5-O5</f>
        <v>-11.679000000000087</v>
      </c>
      <c r="Q5" s="223">
        <f aca="true" t="shared" si="1" ref="Q5:Q28">P5/N5</f>
        <v>-0.0019765230557970627</v>
      </c>
      <c r="R5" s="144"/>
      <c r="S5" s="205">
        <v>5908.861</v>
      </c>
      <c r="T5" s="105">
        <v>5897.71</v>
      </c>
      <c r="U5" s="106">
        <f aca="true" t="shared" si="2" ref="U5:U14">S5-T5</f>
        <v>11.15099999999984</v>
      </c>
      <c r="V5" s="107">
        <f aca="true" t="shared" si="3" ref="V5:V13">U5/S5</f>
        <v>0.0018871657329559521</v>
      </c>
      <c r="W5" s="11"/>
      <c r="X5" s="19">
        <f>+P5-U5</f>
        <v>-22.829999999999927</v>
      </c>
      <c r="Y5" s="206">
        <f>+X5/S5</f>
        <v>-0.003863688788753015</v>
      </c>
      <c r="Z5" s="11"/>
      <c r="AA5" s="100">
        <v>5828.765</v>
      </c>
      <c r="AC5" s="91"/>
      <c r="AD5" s="87"/>
      <c r="AF5" s="103"/>
    </row>
    <row r="6" spans="2:32" ht="12.75">
      <c r="B6" s="2" t="s">
        <v>30</v>
      </c>
      <c r="D6" s="69">
        <v>1139.547</v>
      </c>
      <c r="E6" s="69">
        <v>1356.15</v>
      </c>
      <c r="F6" s="69">
        <f>D6-E6</f>
        <v>-216.60300000000007</v>
      </c>
      <c r="G6" s="70">
        <f>F6/D6</f>
        <v>-0.1900781626383116</v>
      </c>
      <c r="H6" s="71"/>
      <c r="I6" s="69">
        <v>11765.958</v>
      </c>
      <c r="J6" s="69">
        <v>11720.573</v>
      </c>
      <c r="K6" s="69">
        <f>I6-J6</f>
        <v>45.38500000000022</v>
      </c>
      <c r="L6" s="70">
        <f>K6/I6</f>
        <v>0.0038573144660213996</v>
      </c>
      <c r="M6" s="144"/>
      <c r="N6" s="224">
        <f>+'[4]Summary by Region'!$I4/1000</f>
        <v>13671.266</v>
      </c>
      <c r="O6" s="225">
        <f>+'[4]Summary by Region'!$L4/1000</f>
        <v>13832.928</v>
      </c>
      <c r="P6" s="226">
        <f t="shared" si="0"/>
        <v>-161.66200000000026</v>
      </c>
      <c r="Q6" s="223">
        <f t="shared" si="1"/>
        <v>-0.011824947301881206</v>
      </c>
      <c r="R6" s="144"/>
      <c r="S6" s="205">
        <f>13671.266+10</f>
        <v>13681.266</v>
      </c>
      <c r="T6" s="105">
        <f>13811.815+10</f>
        <v>13821.815</v>
      </c>
      <c r="U6" s="106">
        <f t="shared" si="2"/>
        <v>-140.5490000000009</v>
      </c>
      <c r="V6" s="107">
        <f t="shared" si="3"/>
        <v>-0.010273098995370815</v>
      </c>
      <c r="W6" s="11"/>
      <c r="X6" s="19">
        <f aca="true" t="shared" si="4" ref="X6:X14">+P6-U6</f>
        <v>-21.112999999999374</v>
      </c>
      <c r="Y6" s="206">
        <f aca="true" t="shared" si="5" ref="Y6:Y14">+X6/S6</f>
        <v>-0.00154320513905653</v>
      </c>
      <c r="Z6" s="11"/>
      <c r="AA6" s="100">
        <v>14521.86467</v>
      </c>
      <c r="AC6" s="91"/>
      <c r="AD6" s="87"/>
      <c r="AF6" s="103"/>
    </row>
    <row r="7" spans="2:32" ht="12.75">
      <c r="B7" s="2" t="s">
        <v>31</v>
      </c>
      <c r="D7" s="69">
        <v>993.625</v>
      </c>
      <c r="E7" s="69">
        <f>1223.688+(90.38-99.539)</f>
        <v>1214.529</v>
      </c>
      <c r="F7" s="69">
        <f aca="true" t="shared" si="6" ref="F7:F14">D7-E7</f>
        <v>-220.904</v>
      </c>
      <c r="G7" s="70">
        <f aca="true" t="shared" si="7" ref="G7:G14">F7/D7</f>
        <v>-0.22232129827651276</v>
      </c>
      <c r="H7" s="71"/>
      <c r="I7" s="69">
        <v>9936.253</v>
      </c>
      <c r="J7" s="69">
        <f>9965.909+(90.38-99.539)</f>
        <v>9956.75</v>
      </c>
      <c r="K7" s="69">
        <f aca="true" t="shared" si="8" ref="K7:K14">I7-J7</f>
        <v>-20.49699999999939</v>
      </c>
      <c r="L7" s="70">
        <f aca="true" t="shared" si="9" ref="L7:L14">K7/I7</f>
        <v>-0.0020628500502150445</v>
      </c>
      <c r="M7" s="144"/>
      <c r="N7" s="224">
        <f>+'[4]Summary by Region'!$I5/1000</f>
        <v>11643.827</v>
      </c>
      <c r="O7" s="225">
        <f>+'[4]Summary by Region'!$L5/1000</f>
        <v>11864.206</v>
      </c>
      <c r="P7" s="226">
        <f t="shared" si="0"/>
        <v>-220.37900000000081</v>
      </c>
      <c r="Q7" s="223">
        <f t="shared" si="1"/>
        <v>-0.018926681064567588</v>
      </c>
      <c r="R7" s="144"/>
      <c r="S7" s="205">
        <v>11643.827</v>
      </c>
      <c r="T7" s="105">
        <v>11817.566</v>
      </c>
      <c r="U7" s="106">
        <f t="shared" si="2"/>
        <v>-173.7390000000014</v>
      </c>
      <c r="V7" s="107">
        <f t="shared" si="3"/>
        <v>-0.014921125159279798</v>
      </c>
      <c r="W7" s="11"/>
      <c r="X7" s="19">
        <f t="shared" si="4"/>
        <v>-46.63999999999942</v>
      </c>
      <c r="Y7" s="206">
        <f t="shared" si="5"/>
        <v>-0.004005555905287791</v>
      </c>
      <c r="Z7" s="11"/>
      <c r="AA7" s="100">
        <v>11589.683</v>
      </c>
      <c r="AC7" s="91"/>
      <c r="AD7" s="87"/>
      <c r="AF7" s="103"/>
    </row>
    <row r="8" spans="2:32" ht="12.75">
      <c r="B8" s="2" t="s">
        <v>32</v>
      </c>
      <c r="D8" s="69">
        <v>860.009</v>
      </c>
      <c r="E8" s="69">
        <f>855.693+(212.975-108.43)</f>
        <v>960.2379999999999</v>
      </c>
      <c r="F8" s="69">
        <f t="shared" si="6"/>
        <v>-100.22899999999993</v>
      </c>
      <c r="G8" s="70">
        <f t="shared" si="7"/>
        <v>-0.1165441291893456</v>
      </c>
      <c r="H8" s="71"/>
      <c r="I8" s="69">
        <v>8088.94</v>
      </c>
      <c r="J8" s="69">
        <f>7994.74+(212.975-108.43)</f>
        <v>8099.285</v>
      </c>
      <c r="K8" s="69">
        <f t="shared" si="8"/>
        <v>-10.345000000000255</v>
      </c>
      <c r="L8" s="70">
        <f t="shared" si="9"/>
        <v>-0.0012789067541606508</v>
      </c>
      <c r="M8" s="144"/>
      <c r="N8" s="224">
        <f>+'[4]Summary by Region'!$I6/1000</f>
        <v>9386.977</v>
      </c>
      <c r="O8" s="225">
        <v>9362.793</v>
      </c>
      <c r="P8" s="226">
        <f t="shared" si="0"/>
        <v>24.184000000001106</v>
      </c>
      <c r="Q8" s="223">
        <f t="shared" si="1"/>
        <v>0.0025763352781200065</v>
      </c>
      <c r="R8" s="144"/>
      <c r="S8" s="205">
        <f>9386.977+20</f>
        <v>9406.977</v>
      </c>
      <c r="T8" s="105">
        <f>9505.425+20</f>
        <v>9525.425</v>
      </c>
      <c r="U8" s="106">
        <f t="shared" si="2"/>
        <v>-118.4479999999985</v>
      </c>
      <c r="V8" s="107">
        <f t="shared" si="3"/>
        <v>-0.012591505220008351</v>
      </c>
      <c r="W8" s="11"/>
      <c r="X8" s="19">
        <f t="shared" si="4"/>
        <v>142.6319999999996</v>
      </c>
      <c r="Y8" s="206">
        <f>+X8/S8</f>
        <v>0.015162362999292928</v>
      </c>
      <c r="Z8" s="11"/>
      <c r="AA8" s="100">
        <v>9453.769</v>
      </c>
      <c r="AC8" s="91"/>
      <c r="AD8" s="87"/>
      <c r="AF8" s="103"/>
    </row>
    <row r="9" spans="2:32" ht="12.75">
      <c r="B9" s="2" t="s">
        <v>33</v>
      </c>
      <c r="D9" s="69">
        <v>570.104</v>
      </c>
      <c r="E9" s="69">
        <v>709.233</v>
      </c>
      <c r="F9" s="69">
        <f t="shared" si="6"/>
        <v>-139.1289999999999</v>
      </c>
      <c r="G9" s="70">
        <f t="shared" si="7"/>
        <v>-0.2440414380534076</v>
      </c>
      <c r="H9" s="71"/>
      <c r="I9" s="69">
        <v>5701.038</v>
      </c>
      <c r="J9" s="69">
        <v>5633.288</v>
      </c>
      <c r="K9" s="69">
        <f t="shared" si="8"/>
        <v>67.75</v>
      </c>
      <c r="L9" s="70">
        <f t="shared" si="9"/>
        <v>0.011883800809606953</v>
      </c>
      <c r="M9" s="144"/>
      <c r="N9" s="224">
        <f>+'[4]Summary by Region'!$I7/1000</f>
        <v>6690.496</v>
      </c>
      <c r="O9" s="225">
        <f>+'[4]Summary by Region'!$L7/1000</f>
        <v>6624.583</v>
      </c>
      <c r="P9" s="226">
        <f t="shared" si="0"/>
        <v>65.91300000000047</v>
      </c>
      <c r="Q9" s="223">
        <f t="shared" si="1"/>
        <v>0.009851735955002508</v>
      </c>
      <c r="R9" s="144"/>
      <c r="S9" s="205">
        <v>6690.496</v>
      </c>
      <c r="T9" s="105">
        <v>6598.327</v>
      </c>
      <c r="U9" s="106">
        <f t="shared" si="2"/>
        <v>92.16899999999987</v>
      </c>
      <c r="V9" s="107">
        <f t="shared" si="3"/>
        <v>0.013776108677144395</v>
      </c>
      <c r="W9" s="11"/>
      <c r="X9" s="19">
        <f>+P9-U9</f>
        <v>-26.255999999999403</v>
      </c>
      <c r="Y9" s="206">
        <f t="shared" si="5"/>
        <v>-0.003924372722141887</v>
      </c>
      <c r="Z9" s="11"/>
      <c r="AA9" s="100">
        <v>6352.519</v>
      </c>
      <c r="AC9" s="91"/>
      <c r="AD9" s="87"/>
      <c r="AF9" s="103"/>
    </row>
    <row r="10" spans="2:32" ht="12.75">
      <c r="B10" s="2" t="s">
        <v>34</v>
      </c>
      <c r="D10" s="69">
        <v>669</v>
      </c>
      <c r="E10" s="69">
        <v>739.511</v>
      </c>
      <c r="F10" s="69">
        <f t="shared" si="6"/>
        <v>-70.51099999999997</v>
      </c>
      <c r="G10" s="70">
        <f t="shared" si="7"/>
        <v>-0.10539760837070249</v>
      </c>
      <c r="H10" s="71"/>
      <c r="I10" s="69">
        <v>6143.243</v>
      </c>
      <c r="J10" s="69">
        <v>6004.961</v>
      </c>
      <c r="K10" s="69">
        <f t="shared" si="8"/>
        <v>138.28200000000015</v>
      </c>
      <c r="L10" s="70">
        <f t="shared" si="9"/>
        <v>0.02250960933825996</v>
      </c>
      <c r="M10" s="144"/>
      <c r="N10" s="224">
        <f>+'[4]Summary by Region'!$I8/1000</f>
        <v>7171.607</v>
      </c>
      <c r="O10" s="225">
        <f>+'[4]Summary by Region'!$L8/1000</f>
        <v>7155.057</v>
      </c>
      <c r="P10" s="226">
        <f t="shared" si="0"/>
        <v>16.550000000000182</v>
      </c>
      <c r="Q10" s="223">
        <f t="shared" si="1"/>
        <v>0.0023077115073372235</v>
      </c>
      <c r="R10" s="144"/>
      <c r="S10" s="205">
        <f>7171.607+72</f>
        <v>7243.607</v>
      </c>
      <c r="T10" s="105">
        <f>7160.057+72</f>
        <v>7232.057</v>
      </c>
      <c r="U10" s="106">
        <f t="shared" si="2"/>
        <v>11.550000000000182</v>
      </c>
      <c r="V10" s="107">
        <f t="shared" si="3"/>
        <v>0.0015945094757349731</v>
      </c>
      <c r="W10" s="11"/>
      <c r="X10" s="19">
        <f>+P10-U10</f>
        <v>5</v>
      </c>
      <c r="Y10" s="206">
        <f t="shared" si="5"/>
        <v>0.0006902638423095013</v>
      </c>
      <c r="Z10" s="11"/>
      <c r="AA10" s="100">
        <v>7375.75293</v>
      </c>
      <c r="AC10" s="91"/>
      <c r="AD10" s="87"/>
      <c r="AF10" s="103"/>
    </row>
    <row r="11" spans="2:30" ht="12.75">
      <c r="B11" s="2" t="s">
        <v>35</v>
      </c>
      <c r="D11" s="69">
        <v>1119.998</v>
      </c>
      <c r="E11" s="69">
        <v>1261.442</v>
      </c>
      <c r="F11" s="69">
        <f t="shared" si="6"/>
        <v>-141.44399999999996</v>
      </c>
      <c r="G11" s="70">
        <f t="shared" si="7"/>
        <v>-0.12628951123127002</v>
      </c>
      <c r="H11" s="72"/>
      <c r="I11" s="69">
        <v>11201.98</v>
      </c>
      <c r="J11" s="69">
        <v>11332.839</v>
      </c>
      <c r="K11" s="69">
        <f t="shared" si="8"/>
        <v>-130.85900000000038</v>
      </c>
      <c r="L11" s="70">
        <f t="shared" si="9"/>
        <v>-0.011681774114933288</v>
      </c>
      <c r="M11" s="144"/>
      <c r="N11" s="224">
        <f>+'[4]Summary by Region'!$I9/1000</f>
        <v>13161.057</v>
      </c>
      <c r="O11" s="225">
        <f>+'[4]Summary by Region'!$L9/1000</f>
        <v>13386.054</v>
      </c>
      <c r="P11" s="222">
        <f t="shared" si="0"/>
        <v>-224.9969999999994</v>
      </c>
      <c r="Q11" s="223">
        <f t="shared" si="1"/>
        <v>-0.01709566336503211</v>
      </c>
      <c r="R11" s="144"/>
      <c r="S11" s="205">
        <v>13161.057</v>
      </c>
      <c r="T11" s="105">
        <v>13400.389</v>
      </c>
      <c r="U11" s="109">
        <f t="shared" si="2"/>
        <v>-239.33199999999852</v>
      </c>
      <c r="V11" s="107">
        <f t="shared" si="3"/>
        <v>-0.018184861595842833</v>
      </c>
      <c r="X11" s="19">
        <f t="shared" si="4"/>
        <v>14.334999999999127</v>
      </c>
      <c r="Y11" s="206">
        <f t="shared" si="5"/>
        <v>0.0010891982308107264</v>
      </c>
      <c r="AA11" s="96">
        <v>14539.085</v>
      </c>
      <c r="AC11" s="91"/>
      <c r="AD11" s="87"/>
    </row>
    <row r="12" spans="2:30" ht="12.75">
      <c r="B12" s="2" t="s">
        <v>36</v>
      </c>
      <c r="D12" s="69">
        <v>491.2</v>
      </c>
      <c r="E12" s="69">
        <v>620.468</v>
      </c>
      <c r="F12" s="69">
        <f t="shared" si="6"/>
        <v>-129.26799999999997</v>
      </c>
      <c r="G12" s="70">
        <f t="shared" si="7"/>
        <v>-0.26316775244299667</v>
      </c>
      <c r="H12" s="72"/>
      <c r="I12" s="69">
        <v>4890.331</v>
      </c>
      <c r="J12" s="69">
        <v>5135.726</v>
      </c>
      <c r="K12" s="69">
        <f t="shared" si="8"/>
        <v>-245.39499999999953</v>
      </c>
      <c r="L12" s="70">
        <f t="shared" si="9"/>
        <v>-0.05017962996778736</v>
      </c>
      <c r="M12" s="144"/>
      <c r="N12" s="224">
        <f>+'[4]Summary by Region'!$I10/1000</f>
        <v>5750.534</v>
      </c>
      <c r="O12" s="225">
        <f>+'[4]Summary by Region'!$L10/1000</f>
        <v>6009.624</v>
      </c>
      <c r="P12" s="222">
        <f t="shared" si="0"/>
        <v>-259.09000000000015</v>
      </c>
      <c r="Q12" s="223">
        <f t="shared" si="1"/>
        <v>-0.04505494620151801</v>
      </c>
      <c r="R12" s="144"/>
      <c r="S12" s="205">
        <f>5750.534+18</f>
        <v>5768.534</v>
      </c>
      <c r="T12" s="105">
        <f>6057.123+18</f>
        <v>6075.123</v>
      </c>
      <c r="U12" s="109">
        <f t="shared" si="2"/>
        <v>-306.58899999999994</v>
      </c>
      <c r="V12" s="107">
        <f t="shared" si="3"/>
        <v>-0.05314851225632023</v>
      </c>
      <c r="X12" s="19">
        <f t="shared" si="4"/>
        <v>47.498999999999796</v>
      </c>
      <c r="Y12" s="206">
        <f t="shared" si="5"/>
        <v>0.00823415446628204</v>
      </c>
      <c r="AA12" s="96">
        <v>6350.842</v>
      </c>
      <c r="AC12" s="91"/>
      <c r="AD12" s="87"/>
    </row>
    <row r="13" spans="2:30" ht="12.75">
      <c r="B13" s="2" t="s">
        <v>37</v>
      </c>
      <c r="D13" s="69">
        <v>775.198</v>
      </c>
      <c r="E13" s="69">
        <v>790.251</v>
      </c>
      <c r="F13" s="69">
        <f t="shared" si="6"/>
        <v>-15.052999999999997</v>
      </c>
      <c r="G13" s="70">
        <f t="shared" si="7"/>
        <v>-0.019418264753005034</v>
      </c>
      <c r="H13" s="72"/>
      <c r="I13" s="69">
        <v>6662.839</v>
      </c>
      <c r="J13" s="69">
        <v>6372.837</v>
      </c>
      <c r="K13" s="69">
        <f t="shared" si="8"/>
        <v>290.0019999999995</v>
      </c>
      <c r="L13" s="70">
        <f t="shared" si="9"/>
        <v>0.04352529004527942</v>
      </c>
      <c r="M13" s="144"/>
      <c r="N13" s="224">
        <f>+'[4]Summary by Region'!$I11/1000</f>
        <v>7673.559</v>
      </c>
      <c r="O13" s="225">
        <f>+'[4]Summary by Region'!$L11/1000</f>
        <v>7673.559</v>
      </c>
      <c r="P13" s="222">
        <f t="shared" si="0"/>
        <v>0</v>
      </c>
      <c r="Q13" s="223">
        <f t="shared" si="1"/>
        <v>0</v>
      </c>
      <c r="R13" s="144"/>
      <c r="S13" s="205">
        <f>7673.559+30</f>
        <v>7703.559</v>
      </c>
      <c r="T13" s="105">
        <f>7673.559+30</f>
        <v>7703.559</v>
      </c>
      <c r="U13" s="109">
        <f t="shared" si="2"/>
        <v>0</v>
      </c>
      <c r="V13" s="107">
        <f t="shared" si="3"/>
        <v>0</v>
      </c>
      <c r="X13" s="19">
        <f t="shared" si="4"/>
        <v>0</v>
      </c>
      <c r="Y13" s="206">
        <f t="shared" si="5"/>
        <v>0</v>
      </c>
      <c r="AA13" s="96">
        <v>8210</v>
      </c>
      <c r="AC13" s="91"/>
      <c r="AD13" s="87"/>
    </row>
    <row r="14" spans="2:60" s="9" customFormat="1" ht="12.75">
      <c r="B14" s="2" t="s">
        <v>93</v>
      </c>
      <c r="D14" s="73">
        <v>449.137</v>
      </c>
      <c r="E14" s="73">
        <v>584.058</v>
      </c>
      <c r="F14" s="69">
        <f t="shared" si="6"/>
        <v>-134.921</v>
      </c>
      <c r="G14" s="70">
        <f t="shared" si="7"/>
        <v>-0.30040054593587256</v>
      </c>
      <c r="H14" s="72"/>
      <c r="I14" s="73">
        <v>4489.515</v>
      </c>
      <c r="J14" s="73">
        <v>4591.011</v>
      </c>
      <c r="K14" s="69">
        <f t="shared" si="8"/>
        <v>-101.4960000000001</v>
      </c>
      <c r="L14" s="70">
        <f t="shared" si="9"/>
        <v>-0.02260734177299777</v>
      </c>
      <c r="M14" s="144"/>
      <c r="N14" s="224">
        <f>+'[4]Summary by Region'!$I12/1000</f>
        <v>5275.185</v>
      </c>
      <c r="O14" s="225">
        <f>+'[4]Summary by Region'!$L12/1000</f>
        <v>5340.134</v>
      </c>
      <c r="P14" s="222">
        <f t="shared" si="0"/>
        <v>-64.94899999999961</v>
      </c>
      <c r="Q14" s="223">
        <f t="shared" si="1"/>
        <v>-0.012312174833678744</v>
      </c>
      <c r="R14" s="144"/>
      <c r="S14" s="205">
        <f>5275.185+50</f>
        <v>5325.185</v>
      </c>
      <c r="T14" s="105">
        <f>5356.44332+50</f>
        <v>5406.44332</v>
      </c>
      <c r="U14" s="109">
        <f t="shared" si="2"/>
        <v>-81.25831999999991</v>
      </c>
      <c r="V14" s="107">
        <f>U14/S14</f>
        <v>-0.01525924827024787</v>
      </c>
      <c r="W14" s="12"/>
      <c r="X14" s="19">
        <f t="shared" si="4"/>
        <v>16.309320000000298</v>
      </c>
      <c r="Y14" s="206">
        <f t="shared" si="5"/>
        <v>0.0030626766957392647</v>
      </c>
      <c r="Z14" s="12"/>
      <c r="AA14" s="96">
        <v>5231</v>
      </c>
      <c r="AB14" s="12"/>
      <c r="AC14" s="91"/>
      <c r="AD14" s="87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2:60" ht="12.75">
      <c r="B15" s="4" t="s">
        <v>47</v>
      </c>
      <c r="D15" s="75">
        <f>SUM(D5:D14)</f>
        <v>7583.084000000001</v>
      </c>
      <c r="E15" s="75">
        <f>SUM(E5:E14)</f>
        <v>8614.103</v>
      </c>
      <c r="F15" s="4">
        <f aca="true" t="shared" si="10" ref="F15:K15">SUM(F5:F14)</f>
        <v>-1031.0189999999998</v>
      </c>
      <c r="G15" s="74">
        <f>F15/D15</f>
        <v>-0.13596301979511236</v>
      </c>
      <c r="H15" s="75"/>
      <c r="I15" s="75">
        <f t="shared" si="10"/>
        <v>73924.962</v>
      </c>
      <c r="J15" s="75">
        <f t="shared" si="10"/>
        <v>73790.63</v>
      </c>
      <c r="K15" s="4">
        <f t="shared" si="10"/>
        <v>134.33200000000033</v>
      </c>
      <c r="L15" s="74">
        <f>K15/I15</f>
        <v>0.0018171399262944543</v>
      </c>
      <c r="M15" s="145"/>
      <c r="N15" s="20">
        <f>SUBTOTAL(9,N5:N14)</f>
        <v>86333.36899999999</v>
      </c>
      <c r="O15" s="20">
        <f>SUBTOTAL(9,O5:O14)</f>
        <v>87169.47799999999</v>
      </c>
      <c r="P15" s="20">
        <f>SUBTOTAL(9,P5:P14)</f>
        <v>-836.1089999999986</v>
      </c>
      <c r="Q15" s="207">
        <f t="shared" si="1"/>
        <v>-0.00968465623066324</v>
      </c>
      <c r="R15" s="145"/>
      <c r="S15" s="20">
        <f>SUM(S5:S14)</f>
        <v>86533.36899999999</v>
      </c>
      <c r="T15" s="20">
        <f>SUM(T5:T14)</f>
        <v>87478.41432000001</v>
      </c>
      <c r="U15" s="20">
        <f>SUM(U5:U14)</f>
        <v>-945.0453199999993</v>
      </c>
      <c r="V15" s="207">
        <f>+U15/S15</f>
        <v>-0.010921166376869013</v>
      </c>
      <c r="W15" s="9"/>
      <c r="X15" s="4">
        <f>SUBTOTAL(9,X5:X14)</f>
        <v>108.9363200000007</v>
      </c>
      <c r="Y15" s="208">
        <f>+X15/O15</f>
        <v>0.0012497071509364863</v>
      </c>
      <c r="Z15" s="9"/>
      <c r="AA15" s="98">
        <f>SUBTOTAL(9,AA5:AA14)</f>
        <v>89453.2806</v>
      </c>
      <c r="AB15" s="9"/>
      <c r="AC15" s="18"/>
      <c r="AD15" s="7"/>
      <c r="AE15" s="7"/>
      <c r="AF15" s="7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2:31" ht="12.75">
      <c r="B16" s="2" t="s">
        <v>38</v>
      </c>
      <c r="D16" s="76">
        <v>14.395</v>
      </c>
      <c r="E16" s="76">
        <v>13.646</v>
      </c>
      <c r="F16" s="69">
        <f aca="true" t="shared" si="11" ref="F16:F37">D16-E16</f>
        <v>0.7489999999999988</v>
      </c>
      <c r="G16" s="70">
        <f aca="true" t="shared" si="12" ref="G16:G34">F16/D16</f>
        <v>0.05203195554011801</v>
      </c>
      <c r="H16" s="2"/>
      <c r="I16" s="76">
        <v>150.652</v>
      </c>
      <c r="J16" s="76">
        <v>149.311</v>
      </c>
      <c r="K16" s="69">
        <f aca="true" t="shared" si="13" ref="K16:K35">I16-J16</f>
        <v>1.3409999999999798</v>
      </c>
      <c r="L16" s="70">
        <f aca="true" t="shared" si="14" ref="L16:L35">K16/I16</f>
        <v>0.008901308976979926</v>
      </c>
      <c r="M16" s="144"/>
      <c r="N16" s="221">
        <f>+'[3]Summary by Dept'!$I3/1000</f>
        <v>182.026</v>
      </c>
      <c r="O16" s="221">
        <f>+'[3]Summary by Dept'!$L3/1000</f>
        <v>182.251</v>
      </c>
      <c r="P16" s="222">
        <f aca="true" t="shared" si="15" ref="P16:P35">+N16-O16</f>
        <v>-0.22499999999999432</v>
      </c>
      <c r="Q16" s="223">
        <f t="shared" si="1"/>
        <v>-0.0012360871523847928</v>
      </c>
      <c r="R16" s="144"/>
      <c r="S16" s="108">
        <v>182.026</v>
      </c>
      <c r="T16" s="108">
        <v>183.716</v>
      </c>
      <c r="U16" s="109">
        <f aca="true" t="shared" si="16" ref="U16:U35">S16-T16</f>
        <v>-1.6899999999999977</v>
      </c>
      <c r="V16" s="107">
        <f aca="true" t="shared" si="17" ref="V16:V35">U16/S16</f>
        <v>-0.009284387944579333</v>
      </c>
      <c r="X16" s="19">
        <f aca="true" t="shared" si="18" ref="X16:X37">+P16-U16</f>
        <v>1.4650000000000034</v>
      </c>
      <c r="Y16" s="206">
        <f aca="true" t="shared" si="19" ref="Y16:Y37">+X16/S16</f>
        <v>0.00804830079219454</v>
      </c>
      <c r="AA16" s="96">
        <v>172.966</v>
      </c>
      <c r="AC16" s="91"/>
      <c r="AD16" s="87"/>
      <c r="AE16" s="86"/>
    </row>
    <row r="17" spans="2:31" ht="12.75">
      <c r="B17" s="2" t="s">
        <v>118</v>
      </c>
      <c r="D17" s="77">
        <v>26.42</v>
      </c>
      <c r="E17" s="77">
        <v>27.438</v>
      </c>
      <c r="F17" s="69">
        <f t="shared" si="11"/>
        <v>-1.0179999999999971</v>
      </c>
      <c r="G17" s="70">
        <f t="shared" si="12"/>
        <v>-0.03853141559424667</v>
      </c>
      <c r="H17" s="2"/>
      <c r="I17" s="77">
        <v>262.529</v>
      </c>
      <c r="J17" s="77">
        <v>256.115</v>
      </c>
      <c r="K17" s="69">
        <f t="shared" si="13"/>
        <v>6.413999999999987</v>
      </c>
      <c r="L17" s="70">
        <f t="shared" si="14"/>
        <v>0.024431586605670182</v>
      </c>
      <c r="M17" s="144"/>
      <c r="N17" s="221">
        <f>+'[3]Summary by Dept'!$I4/1000</f>
        <v>306.839</v>
      </c>
      <c r="O17" s="221">
        <f>+'[3]Summary by Dept'!$L4/1000</f>
        <v>312.7387942916667</v>
      </c>
      <c r="P17" s="222">
        <f t="shared" si="15"/>
        <v>-5.899794291666694</v>
      </c>
      <c r="Q17" s="223">
        <f t="shared" si="1"/>
        <v>-0.01922765454087223</v>
      </c>
      <c r="R17" s="144"/>
      <c r="S17" s="108">
        <v>306.839</v>
      </c>
      <c r="T17" s="108">
        <v>294.546</v>
      </c>
      <c r="U17" s="109">
        <f t="shared" si="16"/>
        <v>12.293000000000006</v>
      </c>
      <c r="V17" s="107">
        <f t="shared" si="17"/>
        <v>0.04006335570119837</v>
      </c>
      <c r="X17" s="19">
        <f t="shared" si="18"/>
        <v>-18.1927942916667</v>
      </c>
      <c r="Y17" s="206">
        <f t="shared" si="19"/>
        <v>-0.0592910102420706</v>
      </c>
      <c r="AA17" s="96">
        <v>363.248</v>
      </c>
      <c r="AC17" s="91"/>
      <c r="AD17" s="87"/>
      <c r="AE17" s="86"/>
    </row>
    <row r="18" spans="2:31" ht="12.75">
      <c r="B18" s="2" t="s">
        <v>87</v>
      </c>
      <c r="D18" s="77">
        <v>38.756</v>
      </c>
      <c r="E18" s="77">
        <v>27.272</v>
      </c>
      <c r="F18" s="69">
        <f t="shared" si="11"/>
        <v>11.484000000000002</v>
      </c>
      <c r="G18" s="70">
        <f t="shared" si="12"/>
        <v>0.2963154092269584</v>
      </c>
      <c r="H18" s="2"/>
      <c r="I18" s="77">
        <v>260.268</v>
      </c>
      <c r="J18" s="77">
        <v>183.84</v>
      </c>
      <c r="K18" s="69">
        <f t="shared" si="13"/>
        <v>76.42799999999997</v>
      </c>
      <c r="L18" s="70">
        <f t="shared" si="14"/>
        <v>0.2936511595739775</v>
      </c>
      <c r="M18" s="144"/>
      <c r="N18" s="221">
        <f>+'[3]Summary by Dept'!$I5/1000</f>
        <v>340.555</v>
      </c>
      <c r="O18" s="221">
        <f>+'[3]Summary by Dept'!$L5/1000</f>
        <v>284.979</v>
      </c>
      <c r="P18" s="222">
        <f t="shared" si="15"/>
        <v>55.57600000000002</v>
      </c>
      <c r="Q18" s="223">
        <f t="shared" si="1"/>
        <v>0.16319243587673068</v>
      </c>
      <c r="R18" s="144"/>
      <c r="S18" s="108">
        <v>340.555</v>
      </c>
      <c r="T18" s="108">
        <v>238.402</v>
      </c>
      <c r="U18" s="109">
        <f t="shared" si="16"/>
        <v>102.15300000000002</v>
      </c>
      <c r="V18" s="107">
        <f t="shared" si="17"/>
        <v>0.299960358826034</v>
      </c>
      <c r="X18" s="19">
        <f t="shared" si="18"/>
        <v>-46.577</v>
      </c>
      <c r="Y18" s="206">
        <f t="shared" si="19"/>
        <v>-0.13676792294930334</v>
      </c>
      <c r="AA18" s="96">
        <v>156.041</v>
      </c>
      <c r="AC18" s="91"/>
      <c r="AD18" s="87"/>
      <c r="AE18" s="86"/>
    </row>
    <row r="19" spans="2:31" ht="12.75">
      <c r="B19" s="2" t="s">
        <v>39</v>
      </c>
      <c r="D19" s="77">
        <v>46.458</v>
      </c>
      <c r="E19" s="77">
        <v>52.656</v>
      </c>
      <c r="F19" s="69">
        <f t="shared" si="11"/>
        <v>-6.198</v>
      </c>
      <c r="G19" s="70">
        <f t="shared" si="12"/>
        <v>-0.13341082267854837</v>
      </c>
      <c r="H19" s="2"/>
      <c r="I19" s="77">
        <v>484.257</v>
      </c>
      <c r="J19" s="77">
        <v>430.208</v>
      </c>
      <c r="K19" s="69">
        <f t="shared" si="13"/>
        <v>54.04899999999998</v>
      </c>
      <c r="L19" s="70">
        <f t="shared" si="14"/>
        <v>0.11161222243560749</v>
      </c>
      <c r="M19" s="144"/>
      <c r="N19" s="221">
        <f>+'[3]Summary by Dept'!$I6/1000</f>
        <v>568.702</v>
      </c>
      <c r="O19" s="221">
        <f>+'[3]Summary by Dept'!$L6/1000</f>
        <v>531.83452</v>
      </c>
      <c r="P19" s="222">
        <f t="shared" si="15"/>
        <v>36.86748</v>
      </c>
      <c r="Q19" s="223">
        <f t="shared" si="1"/>
        <v>0.0648274140059293</v>
      </c>
      <c r="R19" s="144"/>
      <c r="S19" s="108">
        <v>568.702</v>
      </c>
      <c r="T19" s="108">
        <v>530.64053075</v>
      </c>
      <c r="U19" s="109">
        <f t="shared" si="16"/>
        <v>38.06146924999996</v>
      </c>
      <c r="V19" s="107">
        <f t="shared" si="17"/>
        <v>0.06692691295265352</v>
      </c>
      <c r="X19" s="19">
        <f t="shared" si="18"/>
        <v>-1.1939892499999587</v>
      </c>
      <c r="Y19" s="206">
        <f t="shared" si="19"/>
        <v>-0.0020994989467242224</v>
      </c>
      <c r="AA19" s="96">
        <v>557.155</v>
      </c>
      <c r="AC19" s="91"/>
      <c r="AD19" s="87"/>
      <c r="AE19" s="86"/>
    </row>
    <row r="20" spans="2:31" ht="12.75">
      <c r="B20" s="2" t="s">
        <v>40</v>
      </c>
      <c r="D20" s="77">
        <v>367.67</v>
      </c>
      <c r="E20" s="77">
        <v>498.561</v>
      </c>
      <c r="F20" s="69">
        <f t="shared" si="11"/>
        <v>-130.89099999999996</v>
      </c>
      <c r="G20" s="70">
        <f t="shared" si="12"/>
        <v>-0.35600130551853554</v>
      </c>
      <c r="H20" s="2"/>
      <c r="I20" s="77">
        <v>3266.269</v>
      </c>
      <c r="J20" s="77">
        <v>3102.788</v>
      </c>
      <c r="K20" s="69">
        <f t="shared" si="13"/>
        <v>163.48099999999977</v>
      </c>
      <c r="L20" s="70">
        <f t="shared" si="14"/>
        <v>0.050051297060958476</v>
      </c>
      <c r="M20" s="144"/>
      <c r="N20" s="221">
        <f>+'[3]Summary by Dept'!$I7/1000</f>
        <v>3952.686</v>
      </c>
      <c r="O20" s="221">
        <f>+'[3]Summary by Dept'!$L7/1000</f>
        <v>3952.686</v>
      </c>
      <c r="P20" s="222">
        <f t="shared" si="15"/>
        <v>0</v>
      </c>
      <c r="Q20" s="223">
        <f t="shared" si="1"/>
        <v>0</v>
      </c>
      <c r="R20" s="144"/>
      <c r="S20" s="108">
        <v>3952.686</v>
      </c>
      <c r="T20" s="108">
        <v>3781.641</v>
      </c>
      <c r="U20" s="109">
        <f t="shared" si="16"/>
        <v>171.04500000000007</v>
      </c>
      <c r="V20" s="107">
        <f t="shared" si="17"/>
        <v>0.04327310593353483</v>
      </c>
      <c r="X20" s="19">
        <f t="shared" si="18"/>
        <v>-171.04500000000007</v>
      </c>
      <c r="Y20" s="206">
        <f t="shared" si="19"/>
        <v>-0.04327310593353483</v>
      </c>
      <c r="AA20" s="96">
        <v>4083.22958</v>
      </c>
      <c r="AC20" s="91"/>
      <c r="AD20" s="87"/>
      <c r="AE20" s="86"/>
    </row>
    <row r="21" spans="2:31" ht="12.75">
      <c r="B21" s="2" t="s">
        <v>99</v>
      </c>
      <c r="D21" s="77">
        <v>63.231</v>
      </c>
      <c r="E21" s="77">
        <v>71.285</v>
      </c>
      <c r="F21" s="69">
        <f t="shared" si="11"/>
        <v>-8.053999999999995</v>
      </c>
      <c r="G21" s="70">
        <f t="shared" si="12"/>
        <v>-0.12737423099429068</v>
      </c>
      <c r="H21" s="2"/>
      <c r="I21" s="77">
        <v>632.311</v>
      </c>
      <c r="J21" s="77">
        <v>694.986</v>
      </c>
      <c r="K21" s="69">
        <f t="shared" si="13"/>
        <v>-62.674999999999955</v>
      </c>
      <c r="L21" s="70">
        <f t="shared" si="14"/>
        <v>-0.09912052771500093</v>
      </c>
      <c r="M21" s="144"/>
      <c r="N21" s="221">
        <f>+'[3]Summary by Dept'!$I8/1000</f>
        <v>756.414</v>
      </c>
      <c r="O21" s="221">
        <f>+'[3]Summary by Dept'!$L8/1000</f>
        <v>815.365</v>
      </c>
      <c r="P21" s="222">
        <f t="shared" si="15"/>
        <v>-58.95100000000002</v>
      </c>
      <c r="Q21" s="223">
        <f t="shared" si="1"/>
        <v>-0.07793483462759815</v>
      </c>
      <c r="R21" s="144"/>
      <c r="S21" s="108">
        <v>756.414</v>
      </c>
      <c r="T21" s="108">
        <v>765.624</v>
      </c>
      <c r="U21" s="109">
        <f t="shared" si="16"/>
        <v>-9.210000000000036</v>
      </c>
      <c r="V21" s="107">
        <f t="shared" si="17"/>
        <v>-0.012175871943142296</v>
      </c>
      <c r="X21" s="19">
        <f t="shared" si="18"/>
        <v>-49.740999999999985</v>
      </c>
      <c r="Y21" s="206">
        <f t="shared" si="19"/>
        <v>-0.06575896268445584</v>
      </c>
      <c r="AA21" s="96">
        <v>799.901</v>
      </c>
      <c r="AC21" s="91"/>
      <c r="AD21" s="87"/>
      <c r="AE21" s="86"/>
    </row>
    <row r="22" spans="2:31" ht="12.75">
      <c r="B22" s="2" t="s">
        <v>88</v>
      </c>
      <c r="D22" s="77">
        <v>8.181</v>
      </c>
      <c r="E22" s="77">
        <v>7.626</v>
      </c>
      <c r="F22" s="69">
        <f t="shared" si="11"/>
        <v>0.5549999999999988</v>
      </c>
      <c r="G22" s="70">
        <f t="shared" si="12"/>
        <v>0.0678401173450677</v>
      </c>
      <c r="H22" s="2"/>
      <c r="I22" s="77">
        <v>47.055</v>
      </c>
      <c r="J22" s="77">
        <v>47.03</v>
      </c>
      <c r="K22" s="69">
        <f t="shared" si="13"/>
        <v>0.02499999999999858</v>
      </c>
      <c r="L22" s="70">
        <f t="shared" si="14"/>
        <v>0.0005312931675698348</v>
      </c>
      <c r="M22" s="144"/>
      <c r="N22" s="221">
        <f>+'[3]Summary by Dept'!$I9/1000</f>
        <v>613.416</v>
      </c>
      <c r="O22" s="221">
        <f>+'[3]Summary by Dept'!$L9/1000</f>
        <v>613.714</v>
      </c>
      <c r="P22" s="222">
        <f t="shared" si="15"/>
        <v>-0.2980000000000018</v>
      </c>
      <c r="Q22" s="223">
        <f t="shared" si="1"/>
        <v>-0.0004858040872751963</v>
      </c>
      <c r="R22" s="144"/>
      <c r="S22" s="108">
        <v>613.416</v>
      </c>
      <c r="T22" s="108">
        <v>705.7</v>
      </c>
      <c r="U22" s="109">
        <f t="shared" si="16"/>
        <v>-92.28399999999999</v>
      </c>
      <c r="V22" s="107">
        <f t="shared" si="17"/>
        <v>-0.15044276640974474</v>
      </c>
      <c r="X22" s="19">
        <f t="shared" si="18"/>
        <v>91.98599999999999</v>
      </c>
      <c r="Y22" s="206">
        <f t="shared" si="19"/>
        <v>0.14995696232246955</v>
      </c>
      <c r="AA22" s="96">
        <v>121.449</v>
      </c>
      <c r="AC22" s="91"/>
      <c r="AD22" s="87"/>
      <c r="AE22" s="86"/>
    </row>
    <row r="23" spans="2:31" ht="12.75">
      <c r="B23" s="2" t="s">
        <v>41</v>
      </c>
      <c r="D23" s="77">
        <v>10.501</v>
      </c>
      <c r="E23" s="77">
        <v>8.119</v>
      </c>
      <c r="F23" s="69">
        <f t="shared" si="11"/>
        <v>2.3819999999999997</v>
      </c>
      <c r="G23" s="70">
        <f t="shared" si="12"/>
        <v>0.22683553947243118</v>
      </c>
      <c r="H23" s="2"/>
      <c r="I23" s="77">
        <v>105.01</v>
      </c>
      <c r="J23" s="77">
        <v>84.216</v>
      </c>
      <c r="K23" s="69">
        <f t="shared" si="13"/>
        <v>20.79400000000001</v>
      </c>
      <c r="L23" s="70">
        <f t="shared" si="14"/>
        <v>0.19801923626321313</v>
      </c>
      <c r="M23" s="144"/>
      <c r="N23" s="221">
        <f>+'[3]Summary by Dept'!$I10/1000</f>
        <v>122.633</v>
      </c>
      <c r="O23" s="221">
        <f>+'[3]Summary by Dept'!$L10/1000</f>
        <v>120.084</v>
      </c>
      <c r="P23" s="222">
        <f t="shared" si="15"/>
        <v>2.5489999999999924</v>
      </c>
      <c r="Q23" s="223">
        <f t="shared" si="1"/>
        <v>0.020785596046741028</v>
      </c>
      <c r="R23" s="144"/>
      <c r="S23" s="108">
        <v>122.633</v>
      </c>
      <c r="T23" s="108">
        <v>119.284</v>
      </c>
      <c r="U23" s="109">
        <f t="shared" si="16"/>
        <v>3.3489999999999895</v>
      </c>
      <c r="V23" s="107">
        <f t="shared" si="17"/>
        <v>0.027309125602407096</v>
      </c>
      <c r="X23" s="19">
        <f t="shared" si="18"/>
        <v>-0.7999999999999972</v>
      </c>
      <c r="Y23" s="206">
        <f t="shared" si="19"/>
        <v>-0.006523529555666071</v>
      </c>
      <c r="AA23" s="96">
        <v>135.519</v>
      </c>
      <c r="AC23" s="91"/>
      <c r="AD23" s="87"/>
      <c r="AE23" s="86"/>
    </row>
    <row r="24" spans="2:31" ht="12.75">
      <c r="B24" s="2" t="s">
        <v>94</v>
      </c>
      <c r="D24" s="77">
        <v>20.259</v>
      </c>
      <c r="E24" s="77">
        <v>30.677</v>
      </c>
      <c r="F24" s="69">
        <f t="shared" si="11"/>
        <v>-10.418</v>
      </c>
      <c r="G24" s="70">
        <f t="shared" si="12"/>
        <v>-0.5142405844316106</v>
      </c>
      <c r="H24" s="2"/>
      <c r="I24" s="77">
        <v>199.253</v>
      </c>
      <c r="J24" s="77">
        <v>169.128</v>
      </c>
      <c r="K24" s="69">
        <f t="shared" si="13"/>
        <v>30.125</v>
      </c>
      <c r="L24" s="70">
        <f t="shared" si="14"/>
        <v>0.15118969350524208</v>
      </c>
      <c r="M24" s="144"/>
      <c r="N24" s="221">
        <f>+'[3]Summary by Dept'!$I11/1000</f>
        <v>236.266</v>
      </c>
      <c r="O24" s="221">
        <f>+'[3]Summary by Dept'!$L11/1000</f>
        <v>247.14785</v>
      </c>
      <c r="P24" s="222">
        <f t="shared" si="15"/>
        <v>-10.881850000000014</v>
      </c>
      <c r="Q24" s="223">
        <f t="shared" si="1"/>
        <v>-0.04605762149441737</v>
      </c>
      <c r="R24" s="144"/>
      <c r="S24" s="108">
        <v>236.266</v>
      </c>
      <c r="T24" s="108">
        <v>189.174</v>
      </c>
      <c r="U24" s="109">
        <f t="shared" si="16"/>
        <v>47.091999999999985</v>
      </c>
      <c r="V24" s="107">
        <f t="shared" si="17"/>
        <v>0.19931771816511892</v>
      </c>
      <c r="X24" s="19">
        <f t="shared" si="18"/>
        <v>-57.97385</v>
      </c>
      <c r="Y24" s="206">
        <f t="shared" si="19"/>
        <v>-0.24537533965953628</v>
      </c>
      <c r="AA24" s="96">
        <v>198.375</v>
      </c>
      <c r="AC24" s="91"/>
      <c r="AD24" s="87"/>
      <c r="AE24" s="86"/>
    </row>
    <row r="25" spans="2:31" ht="12.75">
      <c r="B25" s="2" t="s">
        <v>42</v>
      </c>
      <c r="D25" s="77">
        <v>29.327</v>
      </c>
      <c r="E25" s="77">
        <v>59.442</v>
      </c>
      <c r="F25" s="69">
        <f t="shared" si="11"/>
        <v>-30.115</v>
      </c>
      <c r="G25" s="70">
        <f t="shared" si="12"/>
        <v>-1.0268694377195076</v>
      </c>
      <c r="H25" s="2"/>
      <c r="I25" s="77">
        <v>293.274</v>
      </c>
      <c r="J25" s="77">
        <v>373.372</v>
      </c>
      <c r="K25" s="69">
        <f t="shared" si="13"/>
        <v>-80.09800000000001</v>
      </c>
      <c r="L25" s="70">
        <f t="shared" si="14"/>
        <v>-0.2731166076774621</v>
      </c>
      <c r="M25" s="144"/>
      <c r="N25" s="221">
        <f>+'[3]Summary by Dept'!$I12/1000</f>
        <v>345.762</v>
      </c>
      <c r="O25" s="221">
        <f>+'[3]Summary by Dept'!$L12/1000</f>
        <v>370.924122789474</v>
      </c>
      <c r="P25" s="222">
        <f t="shared" si="15"/>
        <v>-25.162122789473983</v>
      </c>
      <c r="Q25" s="223">
        <f t="shared" si="1"/>
        <v>-0.072772955933486</v>
      </c>
      <c r="R25" s="144"/>
      <c r="S25" s="108">
        <v>345.762</v>
      </c>
      <c r="T25" s="108">
        <v>420.631</v>
      </c>
      <c r="U25" s="109">
        <f t="shared" si="16"/>
        <v>-74.86899999999997</v>
      </c>
      <c r="V25" s="107">
        <f t="shared" si="17"/>
        <v>-0.21653333796079377</v>
      </c>
      <c r="X25" s="19">
        <f t="shared" si="18"/>
        <v>49.70687721052599</v>
      </c>
      <c r="Y25" s="206">
        <f t="shared" si="19"/>
        <v>0.14376038202730776</v>
      </c>
      <c r="AA25" s="96">
        <v>576.311</v>
      </c>
      <c r="AC25" s="91"/>
      <c r="AD25" s="87"/>
      <c r="AE25" s="86"/>
    </row>
    <row r="26" spans="2:31" ht="12.75">
      <c r="B26" s="2" t="s">
        <v>127</v>
      </c>
      <c r="D26" s="77">
        <v>131.153</v>
      </c>
      <c r="E26" s="77">
        <v>139.525</v>
      </c>
      <c r="F26" s="69">
        <f t="shared" si="11"/>
        <v>-8.372000000000014</v>
      </c>
      <c r="G26" s="70">
        <f t="shared" si="12"/>
        <v>-0.06383384291628873</v>
      </c>
      <c r="H26" s="2"/>
      <c r="I26" s="77">
        <v>620.95</v>
      </c>
      <c r="J26" s="77">
        <v>430.861</v>
      </c>
      <c r="K26" s="69">
        <f t="shared" si="13"/>
        <v>190.08900000000006</v>
      </c>
      <c r="L26" s="70">
        <f t="shared" si="14"/>
        <v>0.30612609710926814</v>
      </c>
      <c r="M26" s="144"/>
      <c r="N26" s="221">
        <f>+'[3]Summary by Dept'!$I13/1000</f>
        <v>836.021</v>
      </c>
      <c r="O26" s="221">
        <f>+'[3]Summary by Dept'!$L13/1000</f>
        <v>653.37815</v>
      </c>
      <c r="P26" s="222">
        <f t="shared" si="15"/>
        <v>182.64284999999995</v>
      </c>
      <c r="Q26" s="223">
        <f t="shared" si="1"/>
        <v>0.21846682080952506</v>
      </c>
      <c r="R26" s="144"/>
      <c r="S26" s="108">
        <f>836.021+55</f>
        <v>891.021</v>
      </c>
      <c r="T26" s="108">
        <f>757.881+55</f>
        <v>812.881</v>
      </c>
      <c r="U26" s="109">
        <f t="shared" si="16"/>
        <v>78.13999999999999</v>
      </c>
      <c r="V26" s="107">
        <f t="shared" si="17"/>
        <v>0.08769714742974631</v>
      </c>
      <c r="X26" s="19">
        <f t="shared" si="18"/>
        <v>104.50284999999997</v>
      </c>
      <c r="Y26" s="206">
        <f t="shared" si="19"/>
        <v>0.11728438499204842</v>
      </c>
      <c r="AA26" s="96">
        <v>488.739</v>
      </c>
      <c r="AC26" s="91"/>
      <c r="AD26" s="87"/>
      <c r="AE26" s="86"/>
    </row>
    <row r="27" spans="2:31" ht="12.75">
      <c r="B27" s="2" t="s">
        <v>43</v>
      </c>
      <c r="D27" s="77">
        <v>29.894</v>
      </c>
      <c r="E27" s="77">
        <v>22.656</v>
      </c>
      <c r="F27" s="69">
        <f t="shared" si="11"/>
        <v>7.2379999999999995</v>
      </c>
      <c r="G27" s="70">
        <f t="shared" si="12"/>
        <v>0.24212216498293973</v>
      </c>
      <c r="H27" s="2"/>
      <c r="I27" s="77">
        <v>246.105</v>
      </c>
      <c r="J27" s="77">
        <v>179.172</v>
      </c>
      <c r="K27" s="69">
        <f t="shared" si="13"/>
        <v>66.93299999999999</v>
      </c>
      <c r="L27" s="70">
        <f t="shared" si="14"/>
        <v>0.2719692814042786</v>
      </c>
      <c r="M27" s="144"/>
      <c r="N27" s="221">
        <f>+'[3]Summary by Dept'!$I14/1000</f>
        <v>303.452</v>
      </c>
      <c r="O27" s="221">
        <f>+'[3]Summary by Dept'!$L14/1000</f>
        <v>303.405</v>
      </c>
      <c r="P27" s="222">
        <f t="shared" si="15"/>
        <v>0.047000000000025466</v>
      </c>
      <c r="Q27" s="223">
        <f t="shared" si="1"/>
        <v>0.00015488446278167706</v>
      </c>
      <c r="R27" s="144"/>
      <c r="S27" s="108">
        <v>303.452</v>
      </c>
      <c r="T27" s="108">
        <v>303.405</v>
      </c>
      <c r="U27" s="109">
        <f t="shared" si="16"/>
        <v>0.047000000000025466</v>
      </c>
      <c r="V27" s="107">
        <f t="shared" si="17"/>
        <v>0.00015488446278167706</v>
      </c>
      <c r="X27" s="19">
        <f t="shared" si="18"/>
        <v>0</v>
      </c>
      <c r="Y27" s="206">
        <f t="shared" si="19"/>
        <v>0</v>
      </c>
      <c r="AA27" s="96">
        <v>310.938</v>
      </c>
      <c r="AC27" s="91"/>
      <c r="AD27" s="87"/>
      <c r="AE27" s="86"/>
    </row>
    <row r="28" spans="2:31" ht="12.75">
      <c r="B28" s="2" t="s">
        <v>142</v>
      </c>
      <c r="D28" s="77">
        <v>6.25</v>
      </c>
      <c r="E28" s="77">
        <v>-18.143</v>
      </c>
      <c r="F28" s="69">
        <f>D28-E28</f>
        <v>24.393</v>
      </c>
      <c r="G28" s="70">
        <v>0</v>
      </c>
      <c r="H28" s="2"/>
      <c r="I28" s="77">
        <v>62.5</v>
      </c>
      <c r="J28" s="77">
        <v>21.389</v>
      </c>
      <c r="K28" s="69">
        <f>I28-J28</f>
        <v>41.111000000000004</v>
      </c>
      <c r="L28" s="70">
        <f t="shared" si="14"/>
        <v>0.657776</v>
      </c>
      <c r="M28" s="144"/>
      <c r="N28" s="221">
        <f>+'[3]Summary by Dept'!$I15/1000</f>
        <v>75</v>
      </c>
      <c r="O28" s="221">
        <f>+'[3]Summary by Dept'!$L15/1000</f>
        <v>10</v>
      </c>
      <c r="P28" s="222">
        <f t="shared" si="15"/>
        <v>65</v>
      </c>
      <c r="Q28" s="223">
        <f t="shared" si="1"/>
        <v>0.8666666666666667</v>
      </c>
      <c r="R28" s="144"/>
      <c r="S28" s="108">
        <v>75</v>
      </c>
      <c r="T28" s="108">
        <v>36.3</v>
      </c>
      <c r="U28" s="109">
        <f t="shared" si="16"/>
        <v>38.7</v>
      </c>
      <c r="V28" s="107">
        <f t="shared" si="17"/>
        <v>0.516</v>
      </c>
      <c r="X28" s="19">
        <f t="shared" si="18"/>
        <v>26.299999999999997</v>
      </c>
      <c r="Y28" s="206">
        <f t="shared" si="19"/>
        <v>0.3506666666666666</v>
      </c>
      <c r="AA28" s="96">
        <v>-18</v>
      </c>
      <c r="AC28" s="91"/>
      <c r="AD28" s="87"/>
      <c r="AE28" s="86"/>
    </row>
    <row r="29" spans="2:31" ht="12.75">
      <c r="B29" s="2" t="s">
        <v>101</v>
      </c>
      <c r="D29" s="77">
        <v>0.111</v>
      </c>
      <c r="E29" s="77">
        <v>0</v>
      </c>
      <c r="F29" s="69">
        <f t="shared" si="11"/>
        <v>0.111</v>
      </c>
      <c r="G29" s="70">
        <v>0</v>
      </c>
      <c r="H29" s="2"/>
      <c r="I29" s="77">
        <v>1.107</v>
      </c>
      <c r="J29" s="77">
        <v>-46.022</v>
      </c>
      <c r="K29" s="69">
        <f t="shared" si="13"/>
        <v>47.129</v>
      </c>
      <c r="L29" s="70">
        <v>0</v>
      </c>
      <c r="M29" s="144"/>
      <c r="N29" s="221">
        <f>+'[3]Summary by Dept'!$I17/1000</f>
        <v>0</v>
      </c>
      <c r="O29" s="221">
        <f>+'[3]Summary by Dept'!$L17/1000</f>
        <v>92.47008000000001</v>
      </c>
      <c r="P29" s="222">
        <f t="shared" si="15"/>
        <v>-92.47008000000001</v>
      </c>
      <c r="Q29" s="223">
        <v>0</v>
      </c>
      <c r="R29" s="144"/>
      <c r="S29" s="108">
        <v>0</v>
      </c>
      <c r="T29" s="108">
        <v>92.54408000000002</v>
      </c>
      <c r="U29" s="109">
        <f t="shared" si="16"/>
        <v>-92.54408000000002</v>
      </c>
      <c r="V29" s="107">
        <v>0</v>
      </c>
      <c r="X29" s="19">
        <f t="shared" si="18"/>
        <v>0.07400000000001228</v>
      </c>
      <c r="Y29" s="206">
        <v>0</v>
      </c>
      <c r="AA29" s="96">
        <v>476</v>
      </c>
      <c r="AC29" s="91"/>
      <c r="AD29" s="87"/>
      <c r="AE29" s="86"/>
    </row>
    <row r="30" spans="2:31" ht="12.75">
      <c r="B30" s="2" t="s">
        <v>143</v>
      </c>
      <c r="D30" s="77">
        <v>108.193</v>
      </c>
      <c r="E30" s="77">
        <v>104.751</v>
      </c>
      <c r="F30" s="69">
        <f t="shared" si="11"/>
        <v>3.441999999999993</v>
      </c>
      <c r="G30" s="70">
        <f>F30/D30</f>
        <v>0.03181351843464913</v>
      </c>
      <c r="H30" s="2"/>
      <c r="I30" s="77">
        <v>1081.927</v>
      </c>
      <c r="J30" s="77">
        <v>1059.228</v>
      </c>
      <c r="K30" s="69">
        <f t="shared" si="13"/>
        <v>22.69899999999984</v>
      </c>
      <c r="L30" s="70">
        <f t="shared" si="14"/>
        <v>0.0209801585504381</v>
      </c>
      <c r="M30" s="144"/>
      <c r="N30" s="221">
        <f>+'[3]Summary by Dept'!$I18/1000</f>
        <v>1281.974</v>
      </c>
      <c r="O30" s="221">
        <f>+'[3]Summary by Dept'!$L18/1000</f>
        <v>1298.783</v>
      </c>
      <c r="P30" s="222">
        <f t="shared" si="15"/>
        <v>-16.80899999999997</v>
      </c>
      <c r="Q30" s="223">
        <f aca="true" t="shared" si="20" ref="Q30:Q35">P30/N30</f>
        <v>-0.01311181037992968</v>
      </c>
      <c r="R30" s="144"/>
      <c r="S30" s="108">
        <v>1281.974</v>
      </c>
      <c r="T30" s="108">
        <v>1275.094</v>
      </c>
      <c r="U30" s="109">
        <f t="shared" si="16"/>
        <v>6.879999999999882</v>
      </c>
      <c r="V30" s="107">
        <f t="shared" si="17"/>
        <v>0.0053667235060928555</v>
      </c>
      <c r="X30" s="19">
        <f t="shared" si="18"/>
        <v>-23.68899999999985</v>
      </c>
      <c r="Y30" s="206">
        <f t="shared" si="19"/>
        <v>-0.018478533886022535</v>
      </c>
      <c r="AA30" s="96">
        <v>58.574</v>
      </c>
      <c r="AC30" s="91"/>
      <c r="AD30" s="87"/>
      <c r="AE30" s="86"/>
    </row>
    <row r="31" spans="2:31" ht="12.75">
      <c r="B31" s="2" t="s">
        <v>89</v>
      </c>
      <c r="D31" s="77">
        <v>33.205</v>
      </c>
      <c r="E31" s="77">
        <v>40.328</v>
      </c>
      <c r="F31" s="69">
        <f t="shared" si="11"/>
        <v>-7.123000000000005</v>
      </c>
      <c r="G31" s="70">
        <f t="shared" si="12"/>
        <v>-0.2145158861617228</v>
      </c>
      <c r="H31" s="2"/>
      <c r="I31" s="77">
        <v>333.136</v>
      </c>
      <c r="J31" s="77">
        <v>326.933</v>
      </c>
      <c r="K31" s="69">
        <f t="shared" si="13"/>
        <v>6.203000000000031</v>
      </c>
      <c r="L31" s="70">
        <f t="shared" si="14"/>
        <v>0.018620023053647853</v>
      </c>
      <c r="M31" s="144"/>
      <c r="N31" s="221">
        <f>+'[3]Summary by Dept'!$I19/1000</f>
        <v>389.59</v>
      </c>
      <c r="O31" s="221">
        <f>+'[3]Summary by Dept'!$L19/1000</f>
        <v>389.59</v>
      </c>
      <c r="P31" s="222">
        <f t="shared" si="15"/>
        <v>0</v>
      </c>
      <c r="Q31" s="223">
        <f t="shared" si="20"/>
        <v>0</v>
      </c>
      <c r="R31" s="144"/>
      <c r="S31" s="108">
        <v>389.59</v>
      </c>
      <c r="T31" s="108">
        <v>384.59</v>
      </c>
      <c r="U31" s="109">
        <f t="shared" si="16"/>
        <v>5</v>
      </c>
      <c r="V31" s="107">
        <f t="shared" si="17"/>
        <v>0.012834004979593933</v>
      </c>
      <c r="X31" s="19">
        <f t="shared" si="18"/>
        <v>-5</v>
      </c>
      <c r="Y31" s="206">
        <f t="shared" si="19"/>
        <v>-0.012834004979593933</v>
      </c>
      <c r="AA31" s="96">
        <v>127.954</v>
      </c>
      <c r="AC31" s="91"/>
      <c r="AD31" s="87"/>
      <c r="AE31" s="86"/>
    </row>
    <row r="32" spans="2:31" ht="12.75">
      <c r="B32" s="2" t="s">
        <v>90</v>
      </c>
      <c r="D32" s="77">
        <v>21.182</v>
      </c>
      <c r="E32" s="77">
        <v>6.836</v>
      </c>
      <c r="F32" s="69">
        <f t="shared" si="11"/>
        <v>14.345999999999998</v>
      </c>
      <c r="G32" s="70">
        <f t="shared" si="12"/>
        <v>0.6772731564535927</v>
      </c>
      <c r="H32" s="79"/>
      <c r="I32" s="77">
        <v>68.718</v>
      </c>
      <c r="J32" s="77">
        <v>51.405</v>
      </c>
      <c r="K32" s="69">
        <f t="shared" si="13"/>
        <v>17.313000000000002</v>
      </c>
      <c r="L32" s="70">
        <f t="shared" si="14"/>
        <v>0.2519427224308042</v>
      </c>
      <c r="M32" s="144"/>
      <c r="N32" s="221">
        <f>+'[3]Summary by Dept'!$I20/1000</f>
        <v>61.647</v>
      </c>
      <c r="O32" s="221">
        <f>+'[3]Summary by Dept'!$L20/1000</f>
        <v>63.241</v>
      </c>
      <c r="P32" s="222">
        <f t="shared" si="15"/>
        <v>-1.5940000000000012</v>
      </c>
      <c r="Q32" s="223">
        <f t="shared" si="20"/>
        <v>-0.025856894901617293</v>
      </c>
      <c r="R32" s="144"/>
      <c r="S32" s="108">
        <f>61.647+42</f>
        <v>103.64699999999999</v>
      </c>
      <c r="T32" s="108">
        <f>60.441+42</f>
        <v>102.441</v>
      </c>
      <c r="U32" s="109">
        <f t="shared" si="16"/>
        <v>1.2059999999999889</v>
      </c>
      <c r="V32" s="107">
        <f t="shared" si="17"/>
        <v>0.01163564792034491</v>
      </c>
      <c r="X32" s="19">
        <f t="shared" si="18"/>
        <v>-2.79999999999999</v>
      </c>
      <c r="Y32" s="206">
        <f t="shared" si="19"/>
        <v>-0.02701477129101653</v>
      </c>
      <c r="AA32" s="96">
        <v>343.462</v>
      </c>
      <c r="AC32" s="91"/>
      <c r="AD32" s="87"/>
      <c r="AE32" s="86"/>
    </row>
    <row r="33" spans="2:60" s="9" customFormat="1" ht="12.75">
      <c r="B33" s="2" t="s">
        <v>91</v>
      </c>
      <c r="D33" s="77">
        <v>11.755</v>
      </c>
      <c r="E33" s="77">
        <v>23.644</v>
      </c>
      <c r="F33" s="69">
        <f t="shared" si="11"/>
        <v>-11.888999999999998</v>
      </c>
      <c r="G33" s="70">
        <f t="shared" si="12"/>
        <v>-1.0113994045087193</v>
      </c>
      <c r="H33" s="2"/>
      <c r="I33" s="77">
        <v>114.847</v>
      </c>
      <c r="J33" s="77">
        <v>140.986</v>
      </c>
      <c r="K33" s="69">
        <f t="shared" si="13"/>
        <v>-26.138999999999996</v>
      </c>
      <c r="L33" s="70">
        <f t="shared" si="14"/>
        <v>-0.22759845707767723</v>
      </c>
      <c r="M33" s="144"/>
      <c r="N33" s="221">
        <f>+'[3]Summary by Dept'!$I21/1000</f>
        <v>133.756</v>
      </c>
      <c r="O33" s="221">
        <f>+'[3]Summary by Dept'!$L21/1000</f>
        <v>145.529</v>
      </c>
      <c r="P33" s="222">
        <f t="shared" si="15"/>
        <v>-11.772999999999996</v>
      </c>
      <c r="Q33" s="223">
        <f t="shared" si="20"/>
        <v>-0.08801848141391785</v>
      </c>
      <c r="R33" s="144"/>
      <c r="S33" s="108">
        <v>133.756</v>
      </c>
      <c r="T33" s="108">
        <v>149.05</v>
      </c>
      <c r="U33" s="109">
        <f t="shared" si="16"/>
        <v>-15.294000000000011</v>
      </c>
      <c r="V33" s="107">
        <f t="shared" si="17"/>
        <v>-0.11434253416669167</v>
      </c>
      <c r="W33" s="12"/>
      <c r="X33" s="19">
        <f t="shared" si="18"/>
        <v>3.521000000000015</v>
      </c>
      <c r="Y33" s="206">
        <f t="shared" si="19"/>
        <v>0.02632405275277382</v>
      </c>
      <c r="Z33" s="12"/>
      <c r="AA33" s="96">
        <v>20</v>
      </c>
      <c r="AB33" s="12"/>
      <c r="AC33" s="91"/>
      <c r="AD33" s="87"/>
      <c r="AE33" s="86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9" customFormat="1" ht="12.75">
      <c r="B34" s="2" t="s">
        <v>92</v>
      </c>
      <c r="D34" s="77">
        <v>18.148</v>
      </c>
      <c r="E34" s="77">
        <v>20.219</v>
      </c>
      <c r="F34" s="69">
        <f t="shared" si="11"/>
        <v>-2.0710000000000015</v>
      </c>
      <c r="G34" s="70">
        <f t="shared" si="12"/>
        <v>-0.1141172581000662</v>
      </c>
      <c r="H34" s="2"/>
      <c r="I34" s="77">
        <v>181.479</v>
      </c>
      <c r="J34" s="77">
        <v>155.788</v>
      </c>
      <c r="K34" s="69">
        <f t="shared" si="13"/>
        <v>25.691000000000003</v>
      </c>
      <c r="L34" s="70">
        <f t="shared" si="14"/>
        <v>0.141564588740295</v>
      </c>
      <c r="M34" s="144"/>
      <c r="N34" s="221">
        <f>+'[3]Summary by Dept'!$I22/1000</f>
        <v>212.572</v>
      </c>
      <c r="O34" s="221">
        <f>+'[3]Summary by Dept'!$L22/1000</f>
        <v>212.072</v>
      </c>
      <c r="P34" s="222">
        <f t="shared" si="15"/>
        <v>0.5</v>
      </c>
      <c r="Q34" s="223">
        <f t="shared" si="20"/>
        <v>0.0023521442146660896</v>
      </c>
      <c r="R34" s="144"/>
      <c r="S34" s="108">
        <v>212.572</v>
      </c>
      <c r="T34" s="108">
        <v>200.751</v>
      </c>
      <c r="U34" s="109">
        <f t="shared" si="16"/>
        <v>11.820999999999998</v>
      </c>
      <c r="V34" s="107">
        <f t="shared" si="17"/>
        <v>0.05560939352313568</v>
      </c>
      <c r="W34" s="12"/>
      <c r="X34" s="19">
        <f t="shared" si="18"/>
        <v>-11.320999999999998</v>
      </c>
      <c r="Y34" s="206">
        <f t="shared" si="19"/>
        <v>-0.05325724930846959</v>
      </c>
      <c r="Z34" s="12"/>
      <c r="AA34" s="96">
        <v>1591</v>
      </c>
      <c r="AB34" s="12"/>
      <c r="AC34" s="91"/>
      <c r="AD34" s="87"/>
      <c r="AE34" s="86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9" customFormat="1" ht="12.75">
      <c r="B35" s="2" t="s">
        <v>128</v>
      </c>
      <c r="D35" s="80">
        <v>1051.849</v>
      </c>
      <c r="E35" s="80">
        <v>230.661</v>
      </c>
      <c r="F35" s="69">
        <f>D35-E35</f>
        <v>821.1879999999999</v>
      </c>
      <c r="G35" s="70">
        <f>F35/D35</f>
        <v>0.7807090181195209</v>
      </c>
      <c r="H35" s="2"/>
      <c r="I35" s="80">
        <v>2467.058</v>
      </c>
      <c r="J35" s="80">
        <v>1148.913</v>
      </c>
      <c r="K35" s="69">
        <f t="shared" si="13"/>
        <v>1318.145</v>
      </c>
      <c r="L35" s="70">
        <f t="shared" si="14"/>
        <v>0.5342983423981115</v>
      </c>
      <c r="M35" s="144"/>
      <c r="N35" s="221">
        <f>+J35</f>
        <v>1148.913</v>
      </c>
      <c r="O35" s="221">
        <f>+N35</f>
        <v>1148.913</v>
      </c>
      <c r="P35" s="222">
        <f t="shared" si="15"/>
        <v>0</v>
      </c>
      <c r="Q35" s="223">
        <f t="shared" si="20"/>
        <v>0</v>
      </c>
      <c r="R35" s="144"/>
      <c r="S35" s="108">
        <v>4139.999</v>
      </c>
      <c r="T35" s="108">
        <v>3838.371760933333</v>
      </c>
      <c r="U35" s="109">
        <f t="shared" si="16"/>
        <v>301.6272390666668</v>
      </c>
      <c r="V35" s="107">
        <f t="shared" si="17"/>
        <v>0.07285683862886605</v>
      </c>
      <c r="W35" s="12"/>
      <c r="X35" s="19">
        <f t="shared" si="18"/>
        <v>-301.6272390666668</v>
      </c>
      <c r="Y35" s="206">
        <f t="shared" si="19"/>
        <v>-0.07285683862886605</v>
      </c>
      <c r="Z35" s="12"/>
      <c r="AA35" s="96"/>
      <c r="AB35" s="12"/>
      <c r="AC35" s="91"/>
      <c r="AD35" s="87"/>
      <c r="AE35" s="86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ht="12.75">
      <c r="B36" s="4" t="s">
        <v>46</v>
      </c>
      <c r="D36" s="4">
        <f>SUM(D16:D35)</f>
        <v>2036.938</v>
      </c>
      <c r="E36" s="4">
        <f>SUM(E16:E35)</f>
        <v>1367.199</v>
      </c>
      <c r="F36" s="4">
        <f>SUM(F16:F35)</f>
        <v>669.7389999999999</v>
      </c>
      <c r="G36" s="82">
        <f>F36/D36</f>
        <v>0.32879694914621843</v>
      </c>
      <c r="H36" s="75"/>
      <c r="I36" s="4">
        <f>SUM(I16:I35)</f>
        <v>10878.704999999998</v>
      </c>
      <c r="J36" s="4">
        <f>SUM(J16:J35)</f>
        <v>8959.647</v>
      </c>
      <c r="K36" s="4">
        <f>SUM(K16:K35)</f>
        <v>1919.0579999999995</v>
      </c>
      <c r="L36" s="74">
        <f>K36/I36</f>
        <v>0.17640500408826232</v>
      </c>
      <c r="M36" s="145"/>
      <c r="N36" s="4">
        <f>SUBTOTAL(9,N16:N35)</f>
        <v>11868.224</v>
      </c>
      <c r="O36" s="4">
        <f>SUBTOTAL(9,O16:O35)</f>
        <v>11749.10551708114</v>
      </c>
      <c r="P36" s="4">
        <f>SUBTOTAL(9,P16:P35)</f>
        <v>119.11848291885931</v>
      </c>
      <c r="Q36" s="207">
        <f>+P36/N36</f>
        <v>0.010036757219855247</v>
      </c>
      <c r="R36" s="145"/>
      <c r="S36" s="4">
        <f>SUM(S16:S35)</f>
        <v>14956.31</v>
      </c>
      <c r="T36" s="4">
        <f>SUM(T16:T35)</f>
        <v>14424.786371683333</v>
      </c>
      <c r="U36" s="4">
        <f>SUM(U16:U35)</f>
        <v>531.5236283166666</v>
      </c>
      <c r="V36" s="207">
        <f>U36/S36</f>
        <v>0.03553842012613182</v>
      </c>
      <c r="W36" s="9"/>
      <c r="X36" s="4">
        <f>SUBTOTAL(9,X16:X35)</f>
        <v>-412.40514539780736</v>
      </c>
      <c r="Y36" s="4">
        <f>+X36/O36</f>
        <v>-0.03510098235123028</v>
      </c>
      <c r="Z36" s="9"/>
      <c r="AA36" s="98">
        <f>SUBTOTAL(9,AA16:AA34)</f>
        <v>10562.861579999999</v>
      </c>
      <c r="AB36" s="9"/>
      <c r="AC36" s="18"/>
      <c r="AD36" s="87"/>
      <c r="AE36" s="86"/>
      <c r="AF36" s="7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2:60" s="9" customFormat="1" ht="12.75">
      <c r="B37" s="2" t="s">
        <v>44</v>
      </c>
      <c r="D37" s="81">
        <v>191.466</v>
      </c>
      <c r="E37" s="81">
        <v>-1296.224</v>
      </c>
      <c r="F37" s="89">
        <f t="shared" si="11"/>
        <v>1487.69</v>
      </c>
      <c r="G37" s="70">
        <f>F37/D37</f>
        <v>7.7699957172552825</v>
      </c>
      <c r="H37" s="2"/>
      <c r="I37" s="81">
        <v>1914.656</v>
      </c>
      <c r="J37" s="81">
        <v>1397.634</v>
      </c>
      <c r="K37" s="69">
        <f>I37-J37</f>
        <v>517.0219999999999</v>
      </c>
      <c r="L37" s="70">
        <f>K37/I37</f>
        <v>0.2700338859826517</v>
      </c>
      <c r="M37" s="144"/>
      <c r="N37" s="221">
        <f>+'[3]Summary by Dept'!$I16/1000</f>
        <v>4522.321</v>
      </c>
      <c r="O37" s="221">
        <f>+'[3]Summary by Dept'!$L16/1000</f>
        <v>3638.615</v>
      </c>
      <c r="P37" s="222">
        <f>N37-O37</f>
        <v>883.7060000000001</v>
      </c>
      <c r="Q37" s="223">
        <f>P37/N37</f>
        <v>0.19540983490557176</v>
      </c>
      <c r="R37" s="144"/>
      <c r="S37" s="108">
        <v>4522.321</v>
      </c>
      <c r="T37" s="108">
        <f>3699.95+156</f>
        <v>3855.95</v>
      </c>
      <c r="U37" s="109">
        <f>S37-T37</f>
        <v>666.3710000000001</v>
      </c>
      <c r="V37" s="107">
        <f>U37/S37</f>
        <v>0.14735154802146952</v>
      </c>
      <c r="W37" s="12"/>
      <c r="X37" s="19">
        <f t="shared" si="18"/>
        <v>217.33500000000004</v>
      </c>
      <c r="Y37" s="206">
        <f t="shared" si="19"/>
        <v>0.04805828688410222</v>
      </c>
      <c r="Z37" s="12"/>
      <c r="AA37" s="97">
        <v>1165</v>
      </c>
      <c r="AB37" s="12"/>
      <c r="AC37" s="91"/>
      <c r="AD37" s="7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ht="12.75">
      <c r="B38" s="20" t="s">
        <v>45</v>
      </c>
      <c r="D38" s="5">
        <f>SUM(D36,D15,D37)</f>
        <v>9811.488000000001</v>
      </c>
      <c r="E38" s="5">
        <f>SUM(E36,E15,E37)</f>
        <v>8685.078</v>
      </c>
      <c r="F38" s="5">
        <f>SUM(F36,F15,F37)</f>
        <v>1126.4100000000003</v>
      </c>
      <c r="G38" s="179">
        <f>F38/D38</f>
        <v>0.11480521608954729</v>
      </c>
      <c r="H38" s="75"/>
      <c r="I38" s="5">
        <f>SUM(I36,I15,I37)</f>
        <v>86718.323</v>
      </c>
      <c r="J38" s="5">
        <f>SUM(J36,J15,J37)</f>
        <v>84147.91100000001</v>
      </c>
      <c r="K38" s="4">
        <f>SUM(K36,K15,K37)</f>
        <v>2570.412</v>
      </c>
      <c r="L38" s="178">
        <f>K38/I38</f>
        <v>0.029640932977912864</v>
      </c>
      <c r="M38" s="146"/>
      <c r="N38" s="209">
        <f>SUBTOTAL(9,N5:N37)</f>
        <v>102723.91399999999</v>
      </c>
      <c r="O38" s="209">
        <f>SUBTOTAL(9,O5:O37)</f>
        <v>102557.19851708114</v>
      </c>
      <c r="P38" s="209">
        <f>SUBTOTAL(9,P5:P37)</f>
        <v>166.71548291886074</v>
      </c>
      <c r="Q38" s="210">
        <f>P38/N38</f>
        <v>0.0016229471447014837</v>
      </c>
      <c r="R38" s="146"/>
      <c r="S38" s="209">
        <f>SUM(S36,S15,S37)</f>
        <v>106011.99999999999</v>
      </c>
      <c r="T38" s="209">
        <f>SUM(T36,T15,T37)</f>
        <v>105759.15069168335</v>
      </c>
      <c r="U38" s="209">
        <f>SUM(U36,U15,U37)</f>
        <v>252.84930831666748</v>
      </c>
      <c r="V38" s="210">
        <f>U38/S38</f>
        <v>0.0023851008217623242</v>
      </c>
      <c r="W38" s="9"/>
      <c r="X38" s="110">
        <f>SUBTOTAL(9,X5:X37)</f>
        <v>-86.13382539780662</v>
      </c>
      <c r="Y38" s="110">
        <f>SUBTOTAL(9,Y5:Y37)</f>
        <v>0.08161882685120456</v>
      </c>
      <c r="Z38" s="9"/>
      <c r="AA38" s="98">
        <f>SUBTOTAL(9,AA5:AA37)</f>
        <v>101181.14217999998</v>
      </c>
      <c r="AB38" s="9"/>
      <c r="AC38" s="18"/>
      <c r="AF38" s="7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9:10" ht="12.75" customHeight="1" hidden="1">
      <c r="I39" s="12" t="s">
        <v>100</v>
      </c>
      <c r="J39" s="12">
        <f>-17000/1000</f>
        <v>-17</v>
      </c>
    </row>
    <row r="40" ht="12.75" customHeight="1" hidden="1">
      <c r="J40" s="12">
        <f>J38+J39</f>
        <v>84130.91100000001</v>
      </c>
    </row>
    <row r="41" ht="12.75">
      <c r="B41" s="9" t="s">
        <v>13</v>
      </c>
    </row>
    <row r="42" spans="2:20" ht="12.75">
      <c r="B42" s="12" t="s">
        <v>25</v>
      </c>
      <c r="N42" s="12" t="s">
        <v>139</v>
      </c>
      <c r="O42" s="12">
        <v>800</v>
      </c>
      <c r="S42" s="12" t="s">
        <v>139</v>
      </c>
      <c r="T42" s="12">
        <f>(706-156)</f>
        <v>550</v>
      </c>
    </row>
    <row r="43" spans="2:20" ht="13.5" thickBot="1">
      <c r="B43" s="12" t="s">
        <v>26</v>
      </c>
      <c r="N43" s="9" t="s">
        <v>45</v>
      </c>
      <c r="O43" s="212">
        <f>+O38+O42</f>
        <v>103357.19851708114</v>
      </c>
      <c r="S43" s="9" t="s">
        <v>45</v>
      </c>
      <c r="T43" s="212">
        <f>SUM(T38:T42)</f>
        <v>106309.15069168335</v>
      </c>
    </row>
    <row r="44" ht="13.5" thickTop="1"/>
    <row r="45" spans="14:21" ht="12.75">
      <c r="N45" s="213" t="s">
        <v>140</v>
      </c>
      <c r="O45" s="9">
        <f>+N38-O43</f>
        <v>-633.2845170811488</v>
      </c>
      <c r="P45" s="12" t="str">
        <f>IF(O45&gt;0,"UNDERSPEND","OVERSPEND")</f>
        <v>OVERSPEND</v>
      </c>
      <c r="S45" s="213" t="s">
        <v>166</v>
      </c>
      <c r="T45" s="9">
        <f>+S38-T43</f>
        <v>-297.1506916833605</v>
      </c>
      <c r="U45" s="12" t="s">
        <v>157</v>
      </c>
    </row>
    <row r="46" ht="12.75">
      <c r="B46" s="10"/>
    </row>
  </sheetData>
  <mergeCells count="7">
    <mergeCell ref="S2:V2"/>
    <mergeCell ref="S3:V3"/>
    <mergeCell ref="X3:Y3"/>
    <mergeCell ref="D3:G3"/>
    <mergeCell ref="I3:L3"/>
    <mergeCell ref="N3:Q3"/>
    <mergeCell ref="N2:Q2"/>
  </mergeCells>
  <conditionalFormatting sqref="F16:G35 F37 F5:G14 K37:M37 K5:M14 R16:R35 G36:G38 R5:R14 R37 K16:M35 Q5:Q38 V5:V38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zoomScale="85" zoomScaleNormal="85" workbookViewId="0" topLeftCell="A1">
      <pane xSplit="3" ySplit="4" topLeftCell="W13" activePane="bottomRight" state="frozen"/>
      <selection pane="topLeft" activeCell="T26" sqref="T26"/>
      <selection pane="topRight" activeCell="T26" sqref="T26"/>
      <selection pane="bottomLeft" activeCell="T26" sqref="T26"/>
      <selection pane="bottomRight" activeCell="T26" sqref="T26"/>
    </sheetView>
  </sheetViews>
  <sheetFormatPr defaultColWidth="9.140625" defaultRowHeight="12.75"/>
  <cols>
    <col min="1" max="1" width="2.8515625" style="12" customWidth="1"/>
    <col min="2" max="2" width="32.7109375" style="12" bestFit="1" customWidth="1"/>
    <col min="3" max="3" width="4.28125" style="12" customWidth="1"/>
    <col min="4" max="13" width="8.8515625" style="12" hidden="1" customWidth="1"/>
    <col min="14" max="16" width="8.8515625" style="9" hidden="1" customWidth="1"/>
    <col min="17" max="17" width="8.8515625" style="184" hidden="1" customWidth="1"/>
    <col min="18" max="18" width="12.28125" style="12" customWidth="1"/>
    <col min="19" max="19" width="12.8515625" style="12" customWidth="1"/>
    <col min="20" max="20" width="12.00390625" style="12" customWidth="1"/>
    <col min="21" max="21" width="10.140625" style="12" customWidth="1"/>
    <col min="22" max="22" width="2.57421875" style="12" customWidth="1"/>
    <col min="23" max="23" width="12.28125" style="12" customWidth="1"/>
    <col min="24" max="24" width="12.8515625" style="12" customWidth="1"/>
    <col min="25" max="25" width="12.00390625" style="12" customWidth="1"/>
    <col min="26" max="26" width="10.140625" style="12" customWidth="1"/>
    <col min="27" max="27" width="3.8515625" style="12" customWidth="1"/>
    <col min="28" max="28" width="11.57421875" style="12" customWidth="1"/>
    <col min="29" max="29" width="11.7109375" style="204" customWidth="1"/>
    <col min="30" max="30" width="1.8515625" style="12" customWidth="1"/>
    <col min="31" max="31" width="11.7109375" style="99" customWidth="1"/>
    <col min="32" max="32" width="3.00390625" style="10" customWidth="1"/>
    <col min="33" max="33" width="13.28125" style="12" customWidth="1"/>
    <col min="34" max="16384" width="9.140625" style="12" customWidth="1"/>
  </cols>
  <sheetData>
    <row r="1" ht="12.75">
      <c r="A1" s="9" t="s">
        <v>161</v>
      </c>
    </row>
    <row r="2" spans="18:27" ht="12.75">
      <c r="R2" s="250"/>
      <c r="S2" s="250"/>
      <c r="T2" s="250"/>
      <c r="U2" s="250"/>
      <c r="W2" s="250"/>
      <c r="X2" s="250"/>
      <c r="Y2" s="250"/>
      <c r="Z2" s="250"/>
      <c r="AA2" s="218"/>
    </row>
    <row r="3" spans="4:31" ht="25.5" customHeight="1">
      <c r="D3" s="247" t="s">
        <v>129</v>
      </c>
      <c r="E3" s="248"/>
      <c r="F3" s="248"/>
      <c r="G3" s="249"/>
      <c r="H3" s="75"/>
      <c r="I3" s="247" t="s">
        <v>141</v>
      </c>
      <c r="J3" s="248"/>
      <c r="K3" s="248"/>
      <c r="L3" s="249"/>
      <c r="M3" s="218"/>
      <c r="N3" s="244" t="s">
        <v>126</v>
      </c>
      <c r="O3" s="245"/>
      <c r="P3" s="245"/>
      <c r="Q3" s="246"/>
      <c r="R3" s="244" t="s">
        <v>135</v>
      </c>
      <c r="S3" s="245"/>
      <c r="T3" s="245"/>
      <c r="U3" s="246"/>
      <c r="V3" s="7"/>
      <c r="W3" s="244" t="s">
        <v>154</v>
      </c>
      <c r="X3" s="245"/>
      <c r="Y3" s="245"/>
      <c r="Z3" s="246"/>
      <c r="AA3" s="239"/>
      <c r="AB3" s="253" t="s">
        <v>156</v>
      </c>
      <c r="AC3" s="254"/>
      <c r="AD3" s="7"/>
      <c r="AE3" s="182"/>
    </row>
    <row r="4" spans="2:33" ht="63.75">
      <c r="B4" s="18" t="s">
        <v>28</v>
      </c>
      <c r="D4" s="198" t="s">
        <v>16</v>
      </c>
      <c r="E4" s="198" t="s">
        <v>17</v>
      </c>
      <c r="F4" s="90" t="s">
        <v>18</v>
      </c>
      <c r="G4" s="90" t="s">
        <v>19</v>
      </c>
      <c r="H4" s="19"/>
      <c r="I4" s="199" t="s">
        <v>80</v>
      </c>
      <c r="J4" s="199" t="s">
        <v>103</v>
      </c>
      <c r="K4" s="90" t="s">
        <v>21</v>
      </c>
      <c r="L4" s="90" t="s">
        <v>19</v>
      </c>
      <c r="M4" s="102"/>
      <c r="N4" s="88" t="s">
        <v>111</v>
      </c>
      <c r="O4" s="177" t="s">
        <v>122</v>
      </c>
      <c r="P4" s="88" t="s">
        <v>123</v>
      </c>
      <c r="Q4" s="186" t="s">
        <v>124</v>
      </c>
      <c r="R4" s="88" t="s">
        <v>111</v>
      </c>
      <c r="S4" s="177" t="s">
        <v>136</v>
      </c>
      <c r="T4" s="88" t="s">
        <v>123</v>
      </c>
      <c r="U4" s="186" t="s">
        <v>124</v>
      </c>
      <c r="V4" s="11"/>
      <c r="W4" s="88" t="s">
        <v>111</v>
      </c>
      <c r="X4" s="177" t="s">
        <v>155</v>
      </c>
      <c r="Y4" s="88" t="s">
        <v>123</v>
      </c>
      <c r="Z4" s="243" t="s">
        <v>124</v>
      </c>
      <c r="AA4" s="240"/>
      <c r="AB4" s="177" t="s">
        <v>137</v>
      </c>
      <c r="AC4" s="186" t="s">
        <v>138</v>
      </c>
      <c r="AD4" s="11"/>
      <c r="AE4" s="183" t="s">
        <v>105</v>
      </c>
      <c r="AF4" s="102"/>
      <c r="AG4" s="219" t="s">
        <v>160</v>
      </c>
    </row>
    <row r="5" spans="2:33" ht="12.75">
      <c r="B5" s="2" t="s">
        <v>29</v>
      </c>
      <c r="D5" s="67">
        <v>499.655</v>
      </c>
      <c r="E5" s="67">
        <v>526.094</v>
      </c>
      <c r="F5" s="67">
        <f aca="true" t="shared" si="0" ref="F5:F14">D5-E5</f>
        <v>-26.439000000000078</v>
      </c>
      <c r="G5" s="68">
        <f aca="true" t="shared" si="1" ref="G5:G28">F5/D5</f>
        <v>-0.05291451101259885</v>
      </c>
      <c r="H5" s="71"/>
      <c r="I5" s="67">
        <v>2934.429</v>
      </c>
      <c r="J5" s="67">
        <v>3025.003</v>
      </c>
      <c r="K5" s="67">
        <f aca="true" t="shared" si="2" ref="K5:K14">I5-J5</f>
        <v>-90.57400000000007</v>
      </c>
      <c r="L5" s="68">
        <f aca="true" t="shared" si="3" ref="L5:L28">K5/I5</f>
        <v>-0.030865970858385078</v>
      </c>
      <c r="M5" s="144"/>
      <c r="N5" s="180">
        <v>5908.861</v>
      </c>
      <c r="O5" s="180">
        <f>5783.47+34</f>
        <v>5817.47</v>
      </c>
      <c r="P5" s="180">
        <f aca="true" t="shared" si="4" ref="P5:P14">N5-O5</f>
        <v>91.39099999999962</v>
      </c>
      <c r="Q5" s="190">
        <f aca="true" t="shared" si="5" ref="Q5:Q28">P5/N5</f>
        <v>0.015466771007136506</v>
      </c>
      <c r="R5" s="224">
        <f>+'[4]Summary by Region'!$I3/1000</f>
        <v>5908.861</v>
      </c>
      <c r="S5" s="225">
        <f>+'[4]Summary by Region'!$L3/1000</f>
        <v>5920.54</v>
      </c>
      <c r="T5" s="226">
        <f aca="true" t="shared" si="6" ref="T5:T14">R5-S5</f>
        <v>-11.679000000000087</v>
      </c>
      <c r="U5" s="223">
        <f aca="true" t="shared" si="7" ref="U5:U28">T5/R5</f>
        <v>-0.0019765230557970627</v>
      </c>
      <c r="V5" s="11"/>
      <c r="W5" s="205">
        <v>5908.861</v>
      </c>
      <c r="X5" s="105">
        <f>+'[5]Summary by Dept - 000''s'!$P25</f>
        <v>5897.71</v>
      </c>
      <c r="Y5" s="106">
        <f aca="true" t="shared" si="8" ref="Y5:Y14">W5-X5</f>
        <v>11.15099999999984</v>
      </c>
      <c r="Z5" s="107">
        <f aca="true" t="shared" si="9" ref="Z5:Z28">Y5/W5</f>
        <v>0.0018871657329559521</v>
      </c>
      <c r="AA5" s="241"/>
      <c r="AB5" s="19">
        <f>+T5-Y5</f>
        <v>-22.829999999999927</v>
      </c>
      <c r="AC5" s="206">
        <f>+AB5/R5</f>
        <v>-0.003863688788753015</v>
      </c>
      <c r="AD5" s="11"/>
      <c r="AE5" s="100">
        <v>5828.765</v>
      </c>
      <c r="AF5" s="103"/>
      <c r="AG5" s="203">
        <f>'[6]Summary'!$F$6</f>
        <v>0.9171039182201371</v>
      </c>
    </row>
    <row r="6" spans="2:33" ht="12.75">
      <c r="B6" s="2" t="s">
        <v>30</v>
      </c>
      <c r="D6" s="69">
        <v>1202.848</v>
      </c>
      <c r="E6" s="69">
        <v>1222.201</v>
      </c>
      <c r="F6" s="69">
        <f t="shared" si="0"/>
        <v>-19.353000000000065</v>
      </c>
      <c r="G6" s="70">
        <f t="shared" si="1"/>
        <v>-0.016089314693128364</v>
      </c>
      <c r="H6" s="71"/>
      <c r="I6" s="69">
        <v>6911.434</v>
      </c>
      <c r="J6" s="69">
        <v>6936.197</v>
      </c>
      <c r="K6" s="69">
        <f t="shared" si="2"/>
        <v>-24.76299999999992</v>
      </c>
      <c r="L6" s="70">
        <f t="shared" si="3"/>
        <v>-0.003582903345383884</v>
      </c>
      <c r="M6" s="144"/>
      <c r="N6" s="180">
        <v>13671.265</v>
      </c>
      <c r="O6" s="180">
        <f>13974.575+71</f>
        <v>14045.575</v>
      </c>
      <c r="P6" s="180">
        <f t="shared" si="4"/>
        <v>-374.3100000000013</v>
      </c>
      <c r="Q6" s="190">
        <f t="shared" si="5"/>
        <v>-0.02737932444437302</v>
      </c>
      <c r="R6" s="224">
        <f>+'[4]Summary by Region'!$I4/1000</f>
        <v>13671.266</v>
      </c>
      <c r="S6" s="225">
        <f>+'[4]Summary by Region'!$L4/1000</f>
        <v>13832.928</v>
      </c>
      <c r="T6" s="226">
        <f t="shared" si="6"/>
        <v>-161.66200000000026</v>
      </c>
      <c r="U6" s="223">
        <f t="shared" si="7"/>
        <v>-0.011824947301881206</v>
      </c>
      <c r="V6" s="11"/>
      <c r="W6" s="205">
        <f>13671.266+10</f>
        <v>13681.266</v>
      </c>
      <c r="X6" s="105">
        <f>+'[5]Summary by Dept - 000''s'!$P26+10</f>
        <v>13821.815</v>
      </c>
      <c r="Y6" s="106">
        <f t="shared" si="8"/>
        <v>-140.5490000000009</v>
      </c>
      <c r="Z6" s="107">
        <f t="shared" si="9"/>
        <v>-0.010273098995370815</v>
      </c>
      <c r="AA6" s="241"/>
      <c r="AB6" s="19">
        <f aca="true" t="shared" si="10" ref="AB6:AB37">+T6-Y6</f>
        <v>-21.112999999999374</v>
      </c>
      <c r="AC6" s="206">
        <f aca="true" t="shared" si="11" ref="AC6:AC28">+AB6/R6</f>
        <v>-0.0015443339336678385</v>
      </c>
      <c r="AD6" s="11"/>
      <c r="AE6" s="100">
        <v>14521.86467</v>
      </c>
      <c r="AF6" s="103"/>
      <c r="AG6" s="203">
        <f>'[6]Summary'!$F$10</f>
        <v>0.9932610348489335</v>
      </c>
    </row>
    <row r="7" spans="2:33" ht="12.75">
      <c r="B7" s="2" t="s">
        <v>31</v>
      </c>
      <c r="D7" s="69">
        <v>970.319</v>
      </c>
      <c r="E7" s="69">
        <v>921.468</v>
      </c>
      <c r="F7" s="69">
        <f t="shared" si="0"/>
        <v>48.851</v>
      </c>
      <c r="G7" s="70">
        <f t="shared" si="1"/>
        <v>0.050345298814101345</v>
      </c>
      <c r="H7" s="71"/>
      <c r="I7" s="69">
        <v>5821.912</v>
      </c>
      <c r="J7" s="69">
        <v>5787.097</v>
      </c>
      <c r="K7" s="69">
        <f t="shared" si="2"/>
        <v>34.81500000000051</v>
      </c>
      <c r="L7" s="70">
        <f t="shared" si="3"/>
        <v>0.005979994201217831</v>
      </c>
      <c r="M7" s="144"/>
      <c r="N7" s="180">
        <v>11643.828</v>
      </c>
      <c r="O7" s="180">
        <f>11973.673+19</f>
        <v>11992.673</v>
      </c>
      <c r="P7" s="180">
        <f t="shared" si="4"/>
        <v>-348.84500000000116</v>
      </c>
      <c r="Q7" s="190">
        <f t="shared" si="5"/>
        <v>-0.029959649008899924</v>
      </c>
      <c r="R7" s="224">
        <f>+'[4]Summary by Region'!$I5/1000</f>
        <v>11643.827</v>
      </c>
      <c r="S7" s="225">
        <f>+'[4]Summary by Region'!$L5/1000</f>
        <v>11864.206</v>
      </c>
      <c r="T7" s="226">
        <f t="shared" si="6"/>
        <v>-220.37900000000081</v>
      </c>
      <c r="U7" s="223">
        <f t="shared" si="7"/>
        <v>-0.018926681064567588</v>
      </c>
      <c r="V7" s="11"/>
      <c r="W7" s="205">
        <v>11643.827</v>
      </c>
      <c r="X7" s="105">
        <f>+'[5]Summary by Dept - 000''s'!$P27</f>
        <v>11817.566</v>
      </c>
      <c r="Y7" s="106">
        <f t="shared" si="8"/>
        <v>-173.7390000000014</v>
      </c>
      <c r="Z7" s="107">
        <f t="shared" si="9"/>
        <v>-0.014921125159279798</v>
      </c>
      <c r="AA7" s="241"/>
      <c r="AB7" s="19">
        <f t="shared" si="10"/>
        <v>-46.63999999999942</v>
      </c>
      <c r="AC7" s="206">
        <f t="shared" si="11"/>
        <v>-0.004005555905287791</v>
      </c>
      <c r="AD7" s="11"/>
      <c r="AE7" s="100">
        <v>11589.683</v>
      </c>
      <c r="AF7" s="103"/>
      <c r="AG7" s="203">
        <f>'[6]Summary'!$F$9</f>
        <v>1.0099214181524083</v>
      </c>
    </row>
    <row r="8" spans="2:33" ht="12.75">
      <c r="B8" s="2" t="s">
        <v>32</v>
      </c>
      <c r="D8" s="69">
        <v>812.628</v>
      </c>
      <c r="E8" s="69">
        <v>886.212</v>
      </c>
      <c r="F8" s="69">
        <f t="shared" si="0"/>
        <v>-73.58399999999995</v>
      </c>
      <c r="G8" s="70">
        <f t="shared" si="1"/>
        <v>-0.09055065786559156</v>
      </c>
      <c r="H8" s="71"/>
      <c r="I8" s="69">
        <v>4694.362</v>
      </c>
      <c r="J8" s="69">
        <v>4765.913</v>
      </c>
      <c r="K8" s="69">
        <f t="shared" si="2"/>
        <v>-71.55099999999948</v>
      </c>
      <c r="L8" s="70">
        <f t="shared" si="3"/>
        <v>-0.015241900816340852</v>
      </c>
      <c r="M8" s="144"/>
      <c r="N8" s="180">
        <v>9386.977</v>
      </c>
      <c r="O8" s="180">
        <f>9352.436+141.303</f>
        <v>9493.739</v>
      </c>
      <c r="P8" s="180">
        <f t="shared" si="4"/>
        <v>-106.7619999999988</v>
      </c>
      <c r="Q8" s="190">
        <f t="shared" si="5"/>
        <v>-0.011373416596205445</v>
      </c>
      <c r="R8" s="224">
        <f>+'[4]Summary by Region'!$I6/1000</f>
        <v>9386.977</v>
      </c>
      <c r="S8" s="225">
        <v>9362.793</v>
      </c>
      <c r="T8" s="226">
        <f t="shared" si="6"/>
        <v>24.184000000001106</v>
      </c>
      <c r="U8" s="223">
        <f t="shared" si="7"/>
        <v>0.0025763352781200065</v>
      </c>
      <c r="V8" s="11"/>
      <c r="W8" s="205">
        <f>9386.977+20</f>
        <v>9406.977</v>
      </c>
      <c r="X8" s="105">
        <f>+'[5]Summary by Dept - 000''s'!$P28+20</f>
        <v>9525.425</v>
      </c>
      <c r="Y8" s="106">
        <f t="shared" si="8"/>
        <v>-118.4479999999985</v>
      </c>
      <c r="Z8" s="107">
        <f t="shared" si="9"/>
        <v>-0.012591505220008351</v>
      </c>
      <c r="AA8" s="241"/>
      <c r="AB8" s="19">
        <f t="shared" si="10"/>
        <v>142.6319999999996</v>
      </c>
      <c r="AC8" s="206">
        <f t="shared" si="11"/>
        <v>0.015194668102414611</v>
      </c>
      <c r="AD8" s="11"/>
      <c r="AE8" s="100">
        <v>9453.769</v>
      </c>
      <c r="AF8" s="103"/>
      <c r="AG8" s="203">
        <f>'[6]Summary'!$F$8</f>
        <v>1.0257599773076593</v>
      </c>
    </row>
    <row r="9" spans="2:33" ht="12.75">
      <c r="B9" s="2" t="s">
        <v>33</v>
      </c>
      <c r="D9" s="69">
        <v>557.541</v>
      </c>
      <c r="E9" s="69">
        <v>529.942</v>
      </c>
      <c r="F9" s="69">
        <f t="shared" si="0"/>
        <v>27.599000000000046</v>
      </c>
      <c r="G9" s="70">
        <f t="shared" si="1"/>
        <v>0.04950129228164394</v>
      </c>
      <c r="H9" s="71"/>
      <c r="I9" s="69">
        <v>3345.248</v>
      </c>
      <c r="J9" s="69">
        <v>3214.075</v>
      </c>
      <c r="K9" s="69">
        <f t="shared" si="2"/>
        <v>131.17300000000023</v>
      </c>
      <c r="L9" s="70">
        <f t="shared" si="3"/>
        <v>0.03921174155100017</v>
      </c>
      <c r="M9" s="144"/>
      <c r="N9" s="180">
        <v>6690.496</v>
      </c>
      <c r="O9" s="180">
        <v>6626.986</v>
      </c>
      <c r="P9" s="180">
        <f t="shared" si="4"/>
        <v>63.51000000000022</v>
      </c>
      <c r="Q9" s="190">
        <f t="shared" si="5"/>
        <v>0.009492569758654697</v>
      </c>
      <c r="R9" s="224">
        <f>+'[4]Summary by Region'!$I7/1000</f>
        <v>6690.496</v>
      </c>
      <c r="S9" s="225">
        <f>+'[4]Summary by Region'!$L7/1000</f>
        <v>6624.583</v>
      </c>
      <c r="T9" s="226">
        <f t="shared" si="6"/>
        <v>65.91300000000047</v>
      </c>
      <c r="U9" s="223">
        <f t="shared" si="7"/>
        <v>0.009851735955002508</v>
      </c>
      <c r="V9" s="11"/>
      <c r="W9" s="205">
        <v>6690.496</v>
      </c>
      <c r="X9" s="105">
        <f>+'[5]Summary by Dept - 000''s'!$P29</f>
        <v>6598.327</v>
      </c>
      <c r="Y9" s="106">
        <f t="shared" si="8"/>
        <v>92.16899999999987</v>
      </c>
      <c r="Z9" s="107">
        <f t="shared" si="9"/>
        <v>0.013776108677144395</v>
      </c>
      <c r="AA9" s="241"/>
      <c r="AB9" s="19">
        <f t="shared" si="10"/>
        <v>-26.255999999999403</v>
      </c>
      <c r="AC9" s="206">
        <f t="shared" si="11"/>
        <v>-0.003924372722141887</v>
      </c>
      <c r="AD9" s="11"/>
      <c r="AE9" s="100">
        <v>6352.519</v>
      </c>
      <c r="AF9" s="103"/>
      <c r="AG9" s="203">
        <f>'[6]Summary'!$F$7</f>
        <v>0.9815976305536518</v>
      </c>
    </row>
    <row r="10" spans="2:33" ht="12.75">
      <c r="B10" s="2" t="s">
        <v>34</v>
      </c>
      <c r="D10" s="69">
        <v>599.839</v>
      </c>
      <c r="E10" s="69">
        <v>584.162</v>
      </c>
      <c r="F10" s="69">
        <f t="shared" si="0"/>
        <v>15.677000000000021</v>
      </c>
      <c r="G10" s="70">
        <f t="shared" si="1"/>
        <v>0.026135346317928677</v>
      </c>
      <c r="H10" s="71"/>
      <c r="I10" s="69">
        <v>3566.089</v>
      </c>
      <c r="J10" s="69">
        <v>3500.918</v>
      </c>
      <c r="K10" s="69">
        <f t="shared" si="2"/>
        <v>65.17099999999982</v>
      </c>
      <c r="L10" s="70">
        <f t="shared" si="3"/>
        <v>0.018275202890337235</v>
      </c>
      <c r="M10" s="144"/>
      <c r="N10" s="180">
        <v>7171.608</v>
      </c>
      <c r="O10" s="180">
        <f>7210.14+23</f>
        <v>7233.14</v>
      </c>
      <c r="P10" s="180">
        <f t="shared" si="4"/>
        <v>-61.53200000000015</v>
      </c>
      <c r="Q10" s="190">
        <f t="shared" si="5"/>
        <v>-0.008579944693017264</v>
      </c>
      <c r="R10" s="224">
        <f>+'[4]Summary by Region'!$I8/1000</f>
        <v>7171.607</v>
      </c>
      <c r="S10" s="225">
        <f>+'[4]Summary by Region'!$L8/1000</f>
        <v>7155.057</v>
      </c>
      <c r="T10" s="226">
        <f t="shared" si="6"/>
        <v>16.550000000000182</v>
      </c>
      <c r="U10" s="223">
        <f t="shared" si="7"/>
        <v>0.0023077115073372235</v>
      </c>
      <c r="V10" s="11"/>
      <c r="W10" s="205">
        <f>7171.607+72</f>
        <v>7243.607</v>
      </c>
      <c r="X10" s="105">
        <f>+'[5]Summary by Dept - 000''s'!$P30+72</f>
        <v>7232.057</v>
      </c>
      <c r="Y10" s="106">
        <f t="shared" si="8"/>
        <v>11.550000000000182</v>
      </c>
      <c r="Z10" s="107">
        <f t="shared" si="9"/>
        <v>0.0015945094757349731</v>
      </c>
      <c r="AA10" s="241"/>
      <c r="AB10" s="19">
        <f t="shared" si="10"/>
        <v>5</v>
      </c>
      <c r="AC10" s="206">
        <f t="shared" si="11"/>
        <v>0.0006971938088632018</v>
      </c>
      <c r="AD10" s="11"/>
      <c r="AE10" s="100">
        <v>7375.75293</v>
      </c>
      <c r="AF10" s="103"/>
      <c r="AG10" s="203">
        <f>'[6]Summary'!$F$13</f>
        <v>1.0593682815653716</v>
      </c>
    </row>
    <row r="11" spans="2:33" ht="12.75">
      <c r="B11" s="2" t="s">
        <v>35</v>
      </c>
      <c r="D11" s="69">
        <v>1096.206</v>
      </c>
      <c r="E11" s="69">
        <v>1001.337</v>
      </c>
      <c r="F11" s="69">
        <f t="shared" si="0"/>
        <v>94.86899999999991</v>
      </c>
      <c r="G11" s="70">
        <f t="shared" si="1"/>
        <v>0.08654304026797875</v>
      </c>
      <c r="H11" s="72"/>
      <c r="I11" s="69">
        <v>6577.239</v>
      </c>
      <c r="J11" s="69">
        <v>6735.013</v>
      </c>
      <c r="K11" s="69">
        <f t="shared" si="2"/>
        <v>-157.77400000000034</v>
      </c>
      <c r="L11" s="70">
        <f t="shared" si="3"/>
        <v>-0.0239878769799912</v>
      </c>
      <c r="M11" s="144"/>
      <c r="N11" s="2">
        <v>13161.057</v>
      </c>
      <c r="O11" s="2">
        <f>13394.2+2</f>
        <v>13396.2</v>
      </c>
      <c r="P11" s="180">
        <f t="shared" si="4"/>
        <v>-235.14300000000003</v>
      </c>
      <c r="Q11" s="187">
        <f t="shared" si="5"/>
        <v>-0.017866574090515678</v>
      </c>
      <c r="R11" s="224">
        <f>+'[4]Summary by Region'!$I9/1000</f>
        <v>13161.057</v>
      </c>
      <c r="S11" s="225">
        <f>+'[4]Summary by Region'!$L9/1000</f>
        <v>13386.054</v>
      </c>
      <c r="T11" s="222">
        <f t="shared" si="6"/>
        <v>-224.9969999999994</v>
      </c>
      <c r="U11" s="223">
        <f t="shared" si="7"/>
        <v>-0.01709566336503211</v>
      </c>
      <c r="W11" s="205">
        <v>13161.057</v>
      </c>
      <c r="X11" s="105">
        <f>+'[5]Summary by Dept - 000''s'!$P31</f>
        <v>13400.389</v>
      </c>
      <c r="Y11" s="109">
        <f t="shared" si="8"/>
        <v>-239.33199999999852</v>
      </c>
      <c r="Z11" s="107">
        <f t="shared" si="9"/>
        <v>-0.018184861595842833</v>
      </c>
      <c r="AA11" s="241"/>
      <c r="AB11" s="19">
        <f t="shared" si="10"/>
        <v>14.334999999999127</v>
      </c>
      <c r="AC11" s="206">
        <f>+AB11/R11</f>
        <v>0.0010891982308107264</v>
      </c>
      <c r="AE11" s="96">
        <v>14539.085</v>
      </c>
      <c r="AG11" s="203">
        <f>'[6]Summary'!$F$11</f>
        <v>1.0251682397079493</v>
      </c>
    </row>
    <row r="12" spans="2:33" ht="12.75">
      <c r="B12" s="2" t="s">
        <v>36</v>
      </c>
      <c r="D12" s="69">
        <v>479.696</v>
      </c>
      <c r="E12" s="69">
        <v>454.55</v>
      </c>
      <c r="F12" s="69">
        <f t="shared" si="0"/>
        <v>25.146000000000015</v>
      </c>
      <c r="G12" s="70">
        <f t="shared" si="1"/>
        <v>0.05242069977652516</v>
      </c>
      <c r="H12" s="72"/>
      <c r="I12" s="69">
        <v>2861.361</v>
      </c>
      <c r="J12" s="69">
        <v>2929.328</v>
      </c>
      <c r="K12" s="69">
        <f t="shared" si="2"/>
        <v>-67.9670000000001</v>
      </c>
      <c r="L12" s="70">
        <f t="shared" si="3"/>
        <v>-0.023753381694934718</v>
      </c>
      <c r="M12" s="144"/>
      <c r="N12" s="2">
        <v>5750.534</v>
      </c>
      <c r="O12" s="2">
        <f>5942.495+6.5</f>
        <v>5948.995</v>
      </c>
      <c r="P12" s="180">
        <f t="shared" si="4"/>
        <v>-198.46100000000024</v>
      </c>
      <c r="Q12" s="187">
        <f t="shared" si="5"/>
        <v>-0.03451175143038894</v>
      </c>
      <c r="R12" s="224">
        <f>+'[4]Summary by Region'!$I10/1000</f>
        <v>5750.534</v>
      </c>
      <c r="S12" s="225">
        <f>+'[4]Summary by Region'!$L10/1000</f>
        <v>6009.624</v>
      </c>
      <c r="T12" s="222">
        <f t="shared" si="6"/>
        <v>-259.09000000000015</v>
      </c>
      <c r="U12" s="223">
        <f t="shared" si="7"/>
        <v>-0.04505494620151801</v>
      </c>
      <c r="W12" s="205">
        <f>5750.534+18</f>
        <v>5768.534</v>
      </c>
      <c r="X12" s="105">
        <f>+'[5]Summary by Dept - 000''s'!$P32+18</f>
        <v>6075.123</v>
      </c>
      <c r="Y12" s="109">
        <f t="shared" si="8"/>
        <v>-306.58899999999994</v>
      </c>
      <c r="Z12" s="107">
        <f t="shared" si="9"/>
        <v>-0.05314851225632023</v>
      </c>
      <c r="AA12" s="241"/>
      <c r="AB12" s="19">
        <f t="shared" si="10"/>
        <v>47.498999999999796</v>
      </c>
      <c r="AC12" s="206">
        <f t="shared" si="11"/>
        <v>0.008259928556200138</v>
      </c>
      <c r="AE12" s="96">
        <v>6350.842</v>
      </c>
      <c r="AG12" s="203">
        <f>'[6]Summary'!$F$4</f>
        <v>0.9368839153674623</v>
      </c>
    </row>
    <row r="13" spans="2:33" ht="12.75">
      <c r="B13" s="2" t="s">
        <v>37</v>
      </c>
      <c r="D13" s="69">
        <v>618.257</v>
      </c>
      <c r="E13" s="69">
        <v>689.382</v>
      </c>
      <c r="F13" s="69">
        <f t="shared" si="0"/>
        <v>-71.125</v>
      </c>
      <c r="G13" s="70">
        <f t="shared" si="1"/>
        <v>-0.11504115602411295</v>
      </c>
      <c r="H13" s="72"/>
      <c r="I13" s="69">
        <v>3850.012</v>
      </c>
      <c r="J13" s="69">
        <v>3716.044</v>
      </c>
      <c r="K13" s="69">
        <f t="shared" si="2"/>
        <v>133.9680000000003</v>
      </c>
      <c r="L13" s="70">
        <f t="shared" si="3"/>
        <v>0.034796774659403736</v>
      </c>
      <c r="M13" s="144"/>
      <c r="N13" s="2">
        <v>7673.559</v>
      </c>
      <c r="O13" s="2">
        <f>7679.5+9</f>
        <v>7688.5</v>
      </c>
      <c r="P13" s="180">
        <f t="shared" si="4"/>
        <v>-14.940999999999804</v>
      </c>
      <c r="Q13" s="187">
        <f t="shared" si="5"/>
        <v>-0.0019470756659328225</v>
      </c>
      <c r="R13" s="224">
        <f>+'[4]Summary by Region'!$I11/1000</f>
        <v>7673.559</v>
      </c>
      <c r="S13" s="225">
        <f>+'[4]Summary by Region'!$L11/1000</f>
        <v>7673.559</v>
      </c>
      <c r="T13" s="222">
        <f t="shared" si="6"/>
        <v>0</v>
      </c>
      <c r="U13" s="223">
        <f t="shared" si="7"/>
        <v>0</v>
      </c>
      <c r="W13" s="205">
        <f>7673.559+30</f>
        <v>7703.559</v>
      </c>
      <c r="X13" s="105">
        <f>+'[5]Summary by Dept - 000''s'!$P33+30</f>
        <v>7703.559</v>
      </c>
      <c r="Y13" s="109">
        <f t="shared" si="8"/>
        <v>0</v>
      </c>
      <c r="Z13" s="107">
        <f t="shared" si="9"/>
        <v>0</v>
      </c>
      <c r="AA13" s="241"/>
      <c r="AB13" s="19">
        <f t="shared" si="10"/>
        <v>0</v>
      </c>
      <c r="AC13" s="206">
        <f t="shared" si="11"/>
        <v>0</v>
      </c>
      <c r="AE13" s="96">
        <v>8210</v>
      </c>
      <c r="AG13" s="203">
        <f>'[6]Summary'!$F$12</f>
        <v>1.0264387399757982</v>
      </c>
    </row>
    <row r="14" spans="2:60" s="9" customFormat="1" ht="12.75">
      <c r="B14" s="2" t="s">
        <v>93</v>
      </c>
      <c r="D14" s="73">
        <v>447.58</v>
      </c>
      <c r="E14" s="73">
        <v>412.365</v>
      </c>
      <c r="F14" s="69">
        <f t="shared" si="0"/>
        <v>35.214999999999975</v>
      </c>
      <c r="G14" s="70">
        <f t="shared" si="1"/>
        <v>0.07867867196925683</v>
      </c>
      <c r="H14" s="72"/>
      <c r="I14" s="73">
        <v>2646.904</v>
      </c>
      <c r="J14" s="73">
        <v>2599.769</v>
      </c>
      <c r="K14" s="69">
        <f t="shared" si="2"/>
        <v>47.13500000000022</v>
      </c>
      <c r="L14" s="70">
        <f t="shared" si="3"/>
        <v>0.017807597102123922</v>
      </c>
      <c r="M14" s="144"/>
      <c r="N14" s="2">
        <v>5275.185</v>
      </c>
      <c r="O14" s="2">
        <f>5321.66+19</f>
        <v>5340.66</v>
      </c>
      <c r="P14" s="180">
        <f t="shared" si="4"/>
        <v>-65.47499999999945</v>
      </c>
      <c r="Q14" s="187">
        <f t="shared" si="5"/>
        <v>-0.012411886976475602</v>
      </c>
      <c r="R14" s="224">
        <f>+'[4]Summary by Region'!$I12/1000</f>
        <v>5275.185</v>
      </c>
      <c r="S14" s="225">
        <f>+'[4]Summary by Region'!$L12/1000</f>
        <v>5340.134</v>
      </c>
      <c r="T14" s="222">
        <f t="shared" si="6"/>
        <v>-64.94899999999961</v>
      </c>
      <c r="U14" s="223">
        <f t="shared" si="7"/>
        <v>-0.012312174833678744</v>
      </c>
      <c r="V14" s="12"/>
      <c r="W14" s="205">
        <f>5275.185+50</f>
        <v>5325.185</v>
      </c>
      <c r="X14" s="105">
        <f>+'[5]Summary by Dept - 000''s'!$P34+50</f>
        <v>5406.443319999999</v>
      </c>
      <c r="Y14" s="109">
        <f t="shared" si="8"/>
        <v>-81.258319999999</v>
      </c>
      <c r="Z14" s="107">
        <f t="shared" si="9"/>
        <v>-0.0152592482702477</v>
      </c>
      <c r="AA14" s="241"/>
      <c r="AB14" s="19">
        <f t="shared" si="10"/>
        <v>16.30931999999939</v>
      </c>
      <c r="AC14" s="206">
        <f t="shared" si="11"/>
        <v>0.0030917057885172534</v>
      </c>
      <c r="AD14" s="12"/>
      <c r="AE14" s="96">
        <v>5231</v>
      </c>
      <c r="AF14" s="10"/>
      <c r="AG14" s="203">
        <f>'[6]Summary'!$F$5</f>
        <v>0.9234646449546521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2:60" ht="12.75">
      <c r="B15" s="4" t="s">
        <v>47</v>
      </c>
      <c r="D15" s="75">
        <f>SUM(D5:D14)</f>
        <v>7284.569</v>
      </c>
      <c r="E15" s="75">
        <f>SUM(E5:E14)</f>
        <v>7227.712999999999</v>
      </c>
      <c r="F15" s="4">
        <f>SUM(F5:F14)</f>
        <v>56.85599999999988</v>
      </c>
      <c r="G15" s="74">
        <f t="shared" si="1"/>
        <v>0.0078049916199571835</v>
      </c>
      <c r="H15" s="75"/>
      <c r="I15" s="75">
        <f>SUM(I5:I14)</f>
        <v>43208.990000000005</v>
      </c>
      <c r="J15" s="75">
        <f>SUM(J5:J14)</f>
        <v>43209.357</v>
      </c>
      <c r="K15" s="4">
        <f>SUM(K5:K14)</f>
        <v>-0.36699999999882493</v>
      </c>
      <c r="L15" s="74">
        <f t="shared" si="3"/>
        <v>-8.493602835864132E-06</v>
      </c>
      <c r="M15" s="145"/>
      <c r="N15" s="4">
        <f>SUBTOTAL(9,N5:N14)</f>
        <v>86333.37</v>
      </c>
      <c r="O15" s="4">
        <f>SUBTOTAL(9,O5:O14)</f>
        <v>87583.938</v>
      </c>
      <c r="P15" s="4">
        <f>SUBTOTAL(9,P5:P14)</f>
        <v>-1250.5680000000011</v>
      </c>
      <c r="Q15" s="188">
        <f t="shared" si="5"/>
        <v>-0.014485337477269811</v>
      </c>
      <c r="R15" s="20">
        <f>SUBTOTAL(9,R5:R14)</f>
        <v>86333.36899999999</v>
      </c>
      <c r="S15" s="20">
        <f>SUBTOTAL(9,S5:S14)</f>
        <v>87169.47799999999</v>
      </c>
      <c r="T15" s="20">
        <f>SUBTOTAL(9,T5:T14)</f>
        <v>-836.1089999999986</v>
      </c>
      <c r="U15" s="207">
        <f t="shared" si="7"/>
        <v>-0.00968465623066324</v>
      </c>
      <c r="V15" s="9"/>
      <c r="W15" s="20">
        <f>SUBTOTAL(9,W5:W14)</f>
        <v>86533.36899999999</v>
      </c>
      <c r="X15" s="20">
        <f>SUBTOTAL(9,X5:X14)</f>
        <v>87478.41432000001</v>
      </c>
      <c r="Y15" s="20">
        <f>SUBTOTAL(9,Y5:Y14)</f>
        <v>-945.0453199999984</v>
      </c>
      <c r="Z15" s="207">
        <f t="shared" si="9"/>
        <v>-0.010921166376869003</v>
      </c>
      <c r="AA15" s="241"/>
      <c r="AB15" s="4">
        <f>SUBTOTAL(9,AB5:AB14)</f>
        <v>108.9363199999998</v>
      </c>
      <c r="AC15" s="208">
        <f t="shared" si="11"/>
        <v>0.0012618101350822973</v>
      </c>
      <c r="AD15" s="9"/>
      <c r="AE15" s="98">
        <f>SUBTOTAL(9,AE5:AE14)</f>
        <v>89453.2806</v>
      </c>
      <c r="AF15" s="7"/>
      <c r="AG15" s="220">
        <v>0.9965820916961944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2:31" ht="12.75">
      <c r="B16" s="2" t="s">
        <v>38</v>
      </c>
      <c r="D16" s="76">
        <v>14.11</v>
      </c>
      <c r="E16" s="76">
        <v>13.51</v>
      </c>
      <c r="F16" s="69">
        <f aca="true" t="shared" si="12" ref="F16:F35">D16-E16</f>
        <v>0.5999999999999996</v>
      </c>
      <c r="G16" s="70">
        <f t="shared" si="1"/>
        <v>0.042523033309709406</v>
      </c>
      <c r="H16" s="2"/>
      <c r="I16" s="76">
        <v>85.263</v>
      </c>
      <c r="J16" s="76">
        <v>86.157</v>
      </c>
      <c r="K16" s="69">
        <f aca="true" t="shared" si="13" ref="K16:K35">I16-J16</f>
        <v>-0.8939999999999912</v>
      </c>
      <c r="L16" s="70">
        <f t="shared" si="3"/>
        <v>-0.010485204602230642</v>
      </c>
      <c r="M16" s="144"/>
      <c r="N16" s="2">
        <v>182.026</v>
      </c>
      <c r="O16" s="2">
        <v>176.705</v>
      </c>
      <c r="P16" s="180">
        <f aca="true" t="shared" si="14" ref="P16:P35">N16-O16</f>
        <v>5.320999999999998</v>
      </c>
      <c r="Q16" s="187">
        <f t="shared" si="5"/>
        <v>0.029232087723731762</v>
      </c>
      <c r="R16" s="221">
        <f>+'[3]Summary by Dept'!$I3/1000</f>
        <v>182.026</v>
      </c>
      <c r="S16" s="221">
        <f>+'[3]Summary by Dept'!$L3/1000</f>
        <v>182.251</v>
      </c>
      <c r="T16" s="222">
        <f aca="true" t="shared" si="15" ref="T16:T35">+R16-S16</f>
        <v>-0.22499999999999432</v>
      </c>
      <c r="U16" s="223">
        <f t="shared" si="7"/>
        <v>-0.0012360871523847928</v>
      </c>
      <c r="W16" s="108">
        <v>182.026</v>
      </c>
      <c r="X16" s="108">
        <f>+'[5]Summary by Dept - 000''s'!$P3</f>
        <v>183.716</v>
      </c>
      <c r="Y16" s="109">
        <f aca="true" t="shared" si="16" ref="Y16:Y35">+W16-X16</f>
        <v>-1.6899999999999977</v>
      </c>
      <c r="Z16" s="107">
        <f t="shared" si="9"/>
        <v>-0.009284387944579333</v>
      </c>
      <c r="AA16" s="241"/>
      <c r="AB16" s="19">
        <f t="shared" si="10"/>
        <v>1.4650000000000034</v>
      </c>
      <c r="AC16" s="206">
        <f t="shared" si="11"/>
        <v>0.00804830079219454</v>
      </c>
      <c r="AE16" s="96">
        <v>172.966</v>
      </c>
    </row>
    <row r="17" spans="2:31" ht="12.75">
      <c r="B17" s="2" t="s">
        <v>118</v>
      </c>
      <c r="D17" s="77">
        <v>26.003</v>
      </c>
      <c r="E17" s="77">
        <v>30.949</v>
      </c>
      <c r="F17" s="69">
        <f t="shared" si="12"/>
        <v>-4.9460000000000015</v>
      </c>
      <c r="G17" s="70">
        <f t="shared" si="1"/>
        <v>-0.19020882205899325</v>
      </c>
      <c r="H17" s="2"/>
      <c r="I17" s="77">
        <v>153.42</v>
      </c>
      <c r="J17" s="77">
        <v>151.823</v>
      </c>
      <c r="K17" s="69">
        <f t="shared" si="13"/>
        <v>1.59699999999998</v>
      </c>
      <c r="L17" s="70">
        <f t="shared" si="3"/>
        <v>0.010409333854777604</v>
      </c>
      <c r="M17" s="144"/>
      <c r="N17" s="2">
        <v>306.839</v>
      </c>
      <c r="O17" s="2">
        <v>311.185</v>
      </c>
      <c r="P17" s="180">
        <f t="shared" si="14"/>
        <v>-4.346000000000004</v>
      </c>
      <c r="Q17" s="187">
        <f t="shared" si="5"/>
        <v>-0.014163779702058746</v>
      </c>
      <c r="R17" s="221">
        <f>+'[3]Summary by Dept'!$I4/1000</f>
        <v>306.839</v>
      </c>
      <c r="S17" s="221">
        <f>+'[3]Summary by Dept'!$L4/1000</f>
        <v>312.7387942916667</v>
      </c>
      <c r="T17" s="222">
        <f t="shared" si="15"/>
        <v>-5.899794291666694</v>
      </c>
      <c r="U17" s="223">
        <f t="shared" si="7"/>
        <v>-0.01922765454087223</v>
      </c>
      <c r="W17" s="108">
        <v>306.839</v>
      </c>
      <c r="X17" s="108">
        <f>+'[5]Summary by Dept - 000''s'!$P4</f>
        <v>294.546</v>
      </c>
      <c r="Y17" s="109">
        <f t="shared" si="16"/>
        <v>12.293000000000006</v>
      </c>
      <c r="Z17" s="107">
        <f t="shared" si="9"/>
        <v>0.04006335570119837</v>
      </c>
      <c r="AA17" s="241"/>
      <c r="AB17" s="19">
        <f t="shared" si="10"/>
        <v>-18.1927942916667</v>
      </c>
      <c r="AC17" s="206">
        <f t="shared" si="11"/>
        <v>-0.0592910102420706</v>
      </c>
      <c r="AE17" s="96">
        <v>363.248</v>
      </c>
    </row>
    <row r="18" spans="2:31" ht="12.75">
      <c r="B18" s="2" t="s">
        <v>87</v>
      </c>
      <c r="D18" s="77">
        <v>20.405</v>
      </c>
      <c r="E18" s="77">
        <v>-36.205</v>
      </c>
      <c r="F18" s="69">
        <f t="shared" si="12"/>
        <v>56.61</v>
      </c>
      <c r="G18" s="70">
        <f t="shared" si="1"/>
        <v>2.774320019603038</v>
      </c>
      <c r="H18" s="2"/>
      <c r="I18" s="77">
        <v>141.132</v>
      </c>
      <c r="J18" s="77">
        <v>90.533</v>
      </c>
      <c r="K18" s="69">
        <f t="shared" si="13"/>
        <v>50.599000000000004</v>
      </c>
      <c r="L18" s="70">
        <f t="shared" si="3"/>
        <v>0.3585225179264802</v>
      </c>
      <c r="M18" s="144"/>
      <c r="N18" s="2">
        <v>340.555</v>
      </c>
      <c r="O18" s="2">
        <v>340.555</v>
      </c>
      <c r="P18" s="180">
        <f t="shared" si="14"/>
        <v>0</v>
      </c>
      <c r="Q18" s="187">
        <f t="shared" si="5"/>
        <v>0</v>
      </c>
      <c r="R18" s="221">
        <f>+'[3]Summary by Dept'!$I5/1000</f>
        <v>340.555</v>
      </c>
      <c r="S18" s="221">
        <f>+'[3]Summary by Dept'!$L5/1000</f>
        <v>284.979</v>
      </c>
      <c r="T18" s="222">
        <f t="shared" si="15"/>
        <v>55.57600000000002</v>
      </c>
      <c r="U18" s="223">
        <f t="shared" si="7"/>
        <v>0.16319243587673068</v>
      </c>
      <c r="W18" s="108">
        <v>340.555</v>
      </c>
      <c r="X18" s="108">
        <f>+'[5]Summary by Dept - 000''s'!$P5</f>
        <v>238.402</v>
      </c>
      <c r="Y18" s="109">
        <f t="shared" si="16"/>
        <v>102.15300000000002</v>
      </c>
      <c r="Z18" s="107">
        <f t="shared" si="9"/>
        <v>0.299960358826034</v>
      </c>
      <c r="AA18" s="241"/>
      <c r="AB18" s="19">
        <f t="shared" si="10"/>
        <v>-46.577</v>
      </c>
      <c r="AC18" s="206">
        <f t="shared" si="11"/>
        <v>-0.13676792294930334</v>
      </c>
      <c r="AE18" s="96">
        <v>156.041</v>
      </c>
    </row>
    <row r="19" spans="2:31" ht="12.75">
      <c r="B19" s="2" t="s">
        <v>39</v>
      </c>
      <c r="D19" s="77">
        <v>45.752</v>
      </c>
      <c r="E19" s="77">
        <v>33.586</v>
      </c>
      <c r="F19" s="69">
        <f t="shared" si="12"/>
        <v>12.166000000000004</v>
      </c>
      <c r="G19" s="70">
        <f t="shared" si="1"/>
        <v>0.2659118727050184</v>
      </c>
      <c r="H19" s="2"/>
      <c r="I19" s="77">
        <v>274.511</v>
      </c>
      <c r="J19" s="77">
        <v>266.833</v>
      </c>
      <c r="K19" s="69">
        <f t="shared" si="13"/>
        <v>7.677999999999997</v>
      </c>
      <c r="L19" s="70">
        <f t="shared" si="3"/>
        <v>0.027969735274724863</v>
      </c>
      <c r="M19" s="144"/>
      <c r="N19" s="2">
        <v>568.702</v>
      </c>
      <c r="O19" s="2">
        <v>568.702</v>
      </c>
      <c r="P19" s="180">
        <f t="shared" si="14"/>
        <v>0</v>
      </c>
      <c r="Q19" s="187">
        <f t="shared" si="5"/>
        <v>0</v>
      </c>
      <c r="R19" s="221">
        <f>+'[3]Summary by Dept'!$I6/1000</f>
        <v>568.702</v>
      </c>
      <c r="S19" s="221">
        <f>+'[3]Summary by Dept'!$L6/1000</f>
        <v>531.83452</v>
      </c>
      <c r="T19" s="222">
        <f t="shared" si="15"/>
        <v>36.86748</v>
      </c>
      <c r="U19" s="223">
        <f t="shared" si="7"/>
        <v>0.0648274140059293</v>
      </c>
      <c r="W19" s="108">
        <v>568.702</v>
      </c>
      <c r="X19" s="108">
        <f>+'[5]Summary by Dept - 000''s'!$P6</f>
        <v>530.64053075</v>
      </c>
      <c r="Y19" s="109">
        <f t="shared" si="16"/>
        <v>38.06146924999996</v>
      </c>
      <c r="Z19" s="107">
        <f t="shared" si="9"/>
        <v>0.06692691295265352</v>
      </c>
      <c r="AA19" s="241"/>
      <c r="AB19" s="19">
        <f t="shared" si="10"/>
        <v>-1.1939892499999587</v>
      </c>
      <c r="AC19" s="206">
        <f t="shared" si="11"/>
        <v>-0.0020994989467242224</v>
      </c>
      <c r="AE19" s="96">
        <v>557.155</v>
      </c>
    </row>
    <row r="20" spans="2:31" ht="12.75">
      <c r="B20" s="2" t="s">
        <v>40</v>
      </c>
      <c r="D20" s="77">
        <v>338.197</v>
      </c>
      <c r="E20" s="77">
        <v>270.724</v>
      </c>
      <c r="F20" s="69">
        <f t="shared" si="12"/>
        <v>67.47300000000001</v>
      </c>
      <c r="G20" s="70">
        <f t="shared" si="1"/>
        <v>0.1995079790772834</v>
      </c>
      <c r="H20" s="2"/>
      <c r="I20" s="77">
        <v>1813.631</v>
      </c>
      <c r="J20" s="77">
        <v>1683.723</v>
      </c>
      <c r="K20" s="69">
        <f t="shared" si="13"/>
        <v>129.90800000000013</v>
      </c>
      <c r="L20" s="70">
        <f t="shared" si="3"/>
        <v>0.07162868301214531</v>
      </c>
      <c r="M20" s="144"/>
      <c r="N20" s="2">
        <v>3952.686</v>
      </c>
      <c r="O20" s="2">
        <v>3952.686</v>
      </c>
      <c r="P20" s="180">
        <f t="shared" si="14"/>
        <v>0</v>
      </c>
      <c r="Q20" s="187">
        <f t="shared" si="5"/>
        <v>0</v>
      </c>
      <c r="R20" s="221">
        <f>+'[3]Summary by Dept'!$I7/1000</f>
        <v>3952.686</v>
      </c>
      <c r="S20" s="221">
        <f>+'[3]Summary by Dept'!$L7/1000</f>
        <v>3952.686</v>
      </c>
      <c r="T20" s="222">
        <f t="shared" si="15"/>
        <v>0</v>
      </c>
      <c r="U20" s="223">
        <f t="shared" si="7"/>
        <v>0</v>
      </c>
      <c r="W20" s="108">
        <v>3952.686</v>
      </c>
      <c r="X20" s="108">
        <f>+'[5]Summary by Dept - 000''s'!$P7</f>
        <v>3781.641</v>
      </c>
      <c r="Y20" s="109">
        <f t="shared" si="16"/>
        <v>171.04500000000007</v>
      </c>
      <c r="Z20" s="107">
        <f t="shared" si="9"/>
        <v>0.04327310593353483</v>
      </c>
      <c r="AA20" s="241"/>
      <c r="AB20" s="19">
        <f t="shared" si="10"/>
        <v>-171.04500000000007</v>
      </c>
      <c r="AC20" s="206">
        <f>+AB20/R20</f>
        <v>-0.04327310593353483</v>
      </c>
      <c r="AE20" s="96">
        <v>4083.22958</v>
      </c>
    </row>
    <row r="21" spans="2:31" ht="12.75">
      <c r="B21" s="2" t="s">
        <v>99</v>
      </c>
      <c r="D21" s="77">
        <v>63.034</v>
      </c>
      <c r="E21" s="77">
        <v>65.379</v>
      </c>
      <c r="F21" s="69">
        <f t="shared" si="12"/>
        <v>-2.345000000000006</v>
      </c>
      <c r="G21" s="70">
        <f t="shared" si="1"/>
        <v>-0.03720214487419497</v>
      </c>
      <c r="H21" s="2"/>
      <c r="I21" s="77">
        <v>378.207</v>
      </c>
      <c r="J21" s="77">
        <v>407.221</v>
      </c>
      <c r="K21" s="69">
        <f t="shared" si="13"/>
        <v>-29.01400000000001</v>
      </c>
      <c r="L21" s="70">
        <f t="shared" si="3"/>
        <v>-0.07671460337857314</v>
      </c>
      <c r="M21" s="144"/>
      <c r="N21" s="2">
        <v>756.414</v>
      </c>
      <c r="O21" s="2">
        <v>776.133</v>
      </c>
      <c r="P21" s="180">
        <f t="shared" si="14"/>
        <v>-19.71900000000005</v>
      </c>
      <c r="Q21" s="187">
        <f t="shared" si="5"/>
        <v>-0.026069057420936223</v>
      </c>
      <c r="R21" s="221">
        <f>+'[3]Summary by Dept'!$I8/1000</f>
        <v>756.414</v>
      </c>
      <c r="S21" s="221">
        <f>+'[3]Summary by Dept'!$L8/1000</f>
        <v>815.365</v>
      </c>
      <c r="T21" s="222">
        <f t="shared" si="15"/>
        <v>-58.95100000000002</v>
      </c>
      <c r="U21" s="223">
        <f t="shared" si="7"/>
        <v>-0.07793483462759815</v>
      </c>
      <c r="W21" s="108">
        <v>756.414</v>
      </c>
      <c r="X21" s="108">
        <f>+'[5]Summary by Dept - 000''s'!$P8</f>
        <v>765.624</v>
      </c>
      <c r="Y21" s="109">
        <f t="shared" si="16"/>
        <v>-9.210000000000036</v>
      </c>
      <c r="Z21" s="107">
        <f t="shared" si="9"/>
        <v>-0.012175871943142296</v>
      </c>
      <c r="AA21" s="241"/>
      <c r="AB21" s="19">
        <f t="shared" si="10"/>
        <v>-49.740999999999985</v>
      </c>
      <c r="AC21" s="206">
        <f t="shared" si="11"/>
        <v>-0.06575896268445584</v>
      </c>
      <c r="AE21" s="96">
        <v>799.901</v>
      </c>
    </row>
    <row r="22" spans="2:31" ht="12.75">
      <c r="B22" s="2" t="s">
        <v>88</v>
      </c>
      <c r="D22" s="77">
        <v>4.138</v>
      </c>
      <c r="E22" s="77">
        <v>15.344</v>
      </c>
      <c r="F22" s="69">
        <f t="shared" si="12"/>
        <v>-11.206</v>
      </c>
      <c r="G22" s="70">
        <f t="shared" si="1"/>
        <v>-2.708071532141131</v>
      </c>
      <c r="H22" s="2"/>
      <c r="I22" s="77">
        <v>14.331</v>
      </c>
      <c r="J22" s="77">
        <v>25.966</v>
      </c>
      <c r="K22" s="69">
        <f t="shared" si="13"/>
        <v>-11.635000000000002</v>
      </c>
      <c r="L22" s="70">
        <f t="shared" si="3"/>
        <v>-0.8118763519642734</v>
      </c>
      <c r="M22" s="144"/>
      <c r="N22" s="2">
        <v>613.416</v>
      </c>
      <c r="O22" s="2">
        <f>(388.279-324.863)+550</f>
        <v>613.4159999999999</v>
      </c>
      <c r="P22" s="180">
        <f t="shared" si="14"/>
        <v>0</v>
      </c>
      <c r="Q22" s="187">
        <f t="shared" si="5"/>
        <v>0</v>
      </c>
      <c r="R22" s="221">
        <f>+'[3]Summary by Dept'!$I9/1000</f>
        <v>613.416</v>
      </c>
      <c r="S22" s="221">
        <f>+'[3]Summary by Dept'!$L9/1000</f>
        <v>613.714</v>
      </c>
      <c r="T22" s="222">
        <f t="shared" si="15"/>
        <v>-0.2980000000000018</v>
      </c>
      <c r="U22" s="223">
        <f t="shared" si="7"/>
        <v>-0.0004858040872751963</v>
      </c>
      <c r="W22" s="108">
        <v>613.416</v>
      </c>
      <c r="X22" s="108">
        <f>+'[5]Summary by Dept - 000''s'!$P9</f>
        <v>705.7</v>
      </c>
      <c r="Y22" s="109">
        <f t="shared" si="16"/>
        <v>-92.28399999999999</v>
      </c>
      <c r="Z22" s="107">
        <f t="shared" si="9"/>
        <v>-0.15044276640974474</v>
      </c>
      <c r="AA22" s="241"/>
      <c r="AB22" s="19">
        <f t="shared" si="10"/>
        <v>91.98599999999999</v>
      </c>
      <c r="AC22" s="206">
        <f t="shared" si="11"/>
        <v>0.14995696232246955</v>
      </c>
      <c r="AE22" s="96">
        <v>121.449</v>
      </c>
    </row>
    <row r="23" spans="2:31" ht="12.75">
      <c r="B23" s="2" t="s">
        <v>41</v>
      </c>
      <c r="D23" s="77">
        <v>10.219</v>
      </c>
      <c r="E23" s="77">
        <v>8.496</v>
      </c>
      <c r="F23" s="69">
        <f t="shared" si="12"/>
        <v>1.722999999999999</v>
      </c>
      <c r="G23" s="70">
        <f t="shared" si="1"/>
        <v>0.16860749584108026</v>
      </c>
      <c r="H23" s="2"/>
      <c r="I23" s="77">
        <v>61.316</v>
      </c>
      <c r="J23" s="77">
        <v>58.134</v>
      </c>
      <c r="K23" s="69">
        <f t="shared" si="13"/>
        <v>3.182000000000002</v>
      </c>
      <c r="L23" s="70">
        <f t="shared" si="3"/>
        <v>0.05189510078935355</v>
      </c>
      <c r="M23" s="144"/>
      <c r="N23" s="2">
        <v>122.633</v>
      </c>
      <c r="O23" s="2">
        <v>122.084</v>
      </c>
      <c r="P23" s="180">
        <f t="shared" si="14"/>
        <v>0.5489999999999924</v>
      </c>
      <c r="Q23" s="187">
        <f t="shared" si="5"/>
        <v>0.004476772157575795</v>
      </c>
      <c r="R23" s="221">
        <f>+'[3]Summary by Dept'!$I10/1000</f>
        <v>122.633</v>
      </c>
      <c r="S23" s="221">
        <f>+'[3]Summary by Dept'!$L10/1000</f>
        <v>120.084</v>
      </c>
      <c r="T23" s="222">
        <f t="shared" si="15"/>
        <v>2.5489999999999924</v>
      </c>
      <c r="U23" s="223">
        <f t="shared" si="7"/>
        <v>0.020785596046741028</v>
      </c>
      <c r="W23" s="108">
        <v>122.633</v>
      </c>
      <c r="X23" s="108">
        <f>+'[5]Summary by Dept - 000''s'!$P10</f>
        <v>119.284</v>
      </c>
      <c r="Y23" s="109">
        <f t="shared" si="16"/>
        <v>3.3489999999999895</v>
      </c>
      <c r="Z23" s="107">
        <f t="shared" si="9"/>
        <v>0.027309125602407096</v>
      </c>
      <c r="AA23" s="241"/>
      <c r="AB23" s="19">
        <f t="shared" si="10"/>
        <v>-0.7999999999999972</v>
      </c>
      <c r="AC23" s="206">
        <f>+AB23/R23</f>
        <v>-0.006523529555666071</v>
      </c>
      <c r="AE23" s="96">
        <v>135.519</v>
      </c>
    </row>
    <row r="24" spans="2:31" ht="12.75">
      <c r="B24" s="2" t="s">
        <v>94</v>
      </c>
      <c r="D24" s="77">
        <v>20.169</v>
      </c>
      <c r="E24" s="77">
        <v>15.43</v>
      </c>
      <c r="F24" s="69">
        <f t="shared" si="12"/>
        <v>4.739000000000001</v>
      </c>
      <c r="G24" s="70">
        <f t="shared" si="1"/>
        <v>0.23496454955624974</v>
      </c>
      <c r="H24" s="2"/>
      <c r="I24" s="77">
        <v>116.432</v>
      </c>
      <c r="J24" s="77">
        <v>86.089</v>
      </c>
      <c r="K24" s="69">
        <f t="shared" si="13"/>
        <v>30.343000000000004</v>
      </c>
      <c r="L24" s="70">
        <f t="shared" si="3"/>
        <v>0.2606070496083551</v>
      </c>
      <c r="M24" s="144"/>
      <c r="N24" s="2">
        <v>236.266</v>
      </c>
      <c r="O24" s="2">
        <v>236.594</v>
      </c>
      <c r="P24" s="180">
        <f t="shared" si="14"/>
        <v>-0.32800000000000296</v>
      </c>
      <c r="Q24" s="187">
        <f t="shared" si="5"/>
        <v>-0.0013882657682442797</v>
      </c>
      <c r="R24" s="221">
        <f>+'[3]Summary by Dept'!$I11/1000</f>
        <v>236.266</v>
      </c>
      <c r="S24" s="221">
        <f>+'[3]Summary by Dept'!$L11/1000</f>
        <v>247.14785</v>
      </c>
      <c r="T24" s="222">
        <f t="shared" si="15"/>
        <v>-10.881850000000014</v>
      </c>
      <c r="U24" s="223">
        <f t="shared" si="7"/>
        <v>-0.04605762149441737</v>
      </c>
      <c r="W24" s="108">
        <v>236.266</v>
      </c>
      <c r="X24" s="108">
        <f>+'[5]Summary by Dept - 000''s'!$P11</f>
        <v>189.174</v>
      </c>
      <c r="Y24" s="109">
        <f t="shared" si="16"/>
        <v>47.091999999999985</v>
      </c>
      <c r="Z24" s="107">
        <f t="shared" si="9"/>
        <v>0.19931771816511892</v>
      </c>
      <c r="AA24" s="241"/>
      <c r="AB24" s="19">
        <f t="shared" si="10"/>
        <v>-57.97385</v>
      </c>
      <c r="AC24" s="206">
        <f t="shared" si="11"/>
        <v>-0.24537533965953628</v>
      </c>
      <c r="AE24" s="96">
        <v>198.375</v>
      </c>
    </row>
    <row r="25" spans="2:31" ht="12.75">
      <c r="B25" s="2" t="s">
        <v>42</v>
      </c>
      <c r="D25" s="77">
        <v>28.814</v>
      </c>
      <c r="E25" s="77">
        <v>22.081</v>
      </c>
      <c r="F25" s="69">
        <f t="shared" si="12"/>
        <v>6.7330000000000005</v>
      </c>
      <c r="G25" s="70">
        <f t="shared" si="1"/>
        <v>0.23367113208856807</v>
      </c>
      <c r="H25" s="2"/>
      <c r="I25" s="77">
        <v>172.881</v>
      </c>
      <c r="J25" s="77">
        <v>210.035</v>
      </c>
      <c r="K25" s="69">
        <f t="shared" si="13"/>
        <v>-37.153999999999996</v>
      </c>
      <c r="L25" s="70">
        <f t="shared" si="3"/>
        <v>-0.21491083462034577</v>
      </c>
      <c r="M25" s="144"/>
      <c r="N25" s="2">
        <v>345.762</v>
      </c>
      <c r="O25" s="2">
        <v>350.406</v>
      </c>
      <c r="P25" s="180">
        <f t="shared" si="14"/>
        <v>-4.6440000000000055</v>
      </c>
      <c r="Q25" s="187">
        <f t="shared" si="5"/>
        <v>-0.013431204123067328</v>
      </c>
      <c r="R25" s="221">
        <f>+'[3]Summary by Dept'!$I12/1000</f>
        <v>345.762</v>
      </c>
      <c r="S25" s="221">
        <f>+'[3]Summary by Dept'!$L12/1000</f>
        <v>370.924122789474</v>
      </c>
      <c r="T25" s="222">
        <f t="shared" si="15"/>
        <v>-25.162122789473983</v>
      </c>
      <c r="U25" s="223">
        <f t="shared" si="7"/>
        <v>-0.072772955933486</v>
      </c>
      <c r="W25" s="108">
        <v>345.762</v>
      </c>
      <c r="X25" s="108">
        <f>+'[5]Summary by Dept - 000''s'!$P12</f>
        <v>420.631</v>
      </c>
      <c r="Y25" s="109">
        <f t="shared" si="16"/>
        <v>-74.86899999999997</v>
      </c>
      <c r="Z25" s="107">
        <f t="shared" si="9"/>
        <v>-0.21653333796079377</v>
      </c>
      <c r="AA25" s="241"/>
      <c r="AB25" s="19">
        <f t="shared" si="10"/>
        <v>49.70687721052599</v>
      </c>
      <c r="AC25" s="206">
        <f t="shared" si="11"/>
        <v>0.14376038202730776</v>
      </c>
      <c r="AE25" s="96">
        <v>576.311</v>
      </c>
    </row>
    <row r="26" spans="2:31" ht="12.75">
      <c r="B26" s="2" t="s">
        <v>127</v>
      </c>
      <c r="D26" s="77">
        <v>89.258</v>
      </c>
      <c r="E26" s="77">
        <v>25.647</v>
      </c>
      <c r="F26" s="69">
        <f t="shared" si="12"/>
        <v>63.611</v>
      </c>
      <c r="G26" s="70">
        <f t="shared" si="1"/>
        <v>0.7126644110331847</v>
      </c>
      <c r="H26" s="2"/>
      <c r="I26" s="77">
        <v>242.106</v>
      </c>
      <c r="J26" s="77">
        <v>136.287</v>
      </c>
      <c r="K26" s="69">
        <f t="shared" si="13"/>
        <v>105.81899999999999</v>
      </c>
      <c r="L26" s="70">
        <f t="shared" si="3"/>
        <v>0.43707714802607117</v>
      </c>
      <c r="M26" s="144"/>
      <c r="N26" s="2">
        <v>836.021</v>
      </c>
      <c r="O26" s="2">
        <v>836.021</v>
      </c>
      <c r="P26" s="180">
        <f t="shared" si="14"/>
        <v>0</v>
      </c>
      <c r="Q26" s="187">
        <f t="shared" si="5"/>
        <v>0</v>
      </c>
      <c r="R26" s="221">
        <f>+'[3]Summary by Dept'!$I13/1000</f>
        <v>836.021</v>
      </c>
      <c r="S26" s="221">
        <f>+'[3]Summary by Dept'!$L13/1000</f>
        <v>653.37815</v>
      </c>
      <c r="T26" s="222">
        <f t="shared" si="15"/>
        <v>182.64284999999995</v>
      </c>
      <c r="U26" s="223">
        <f t="shared" si="7"/>
        <v>0.21846682080952506</v>
      </c>
      <c r="W26" s="108">
        <f>836.021+55</f>
        <v>891.021</v>
      </c>
      <c r="X26" s="108">
        <f>+'[5]Summary by Dept - 000''s'!$P13+55</f>
        <v>812.881</v>
      </c>
      <c r="Y26" s="109">
        <f t="shared" si="16"/>
        <v>78.13999999999999</v>
      </c>
      <c r="Z26" s="107">
        <f t="shared" si="9"/>
        <v>0.08769714742974631</v>
      </c>
      <c r="AA26" s="241"/>
      <c r="AB26" s="19">
        <f t="shared" si="10"/>
        <v>104.50284999999997</v>
      </c>
      <c r="AC26" s="206">
        <f t="shared" si="11"/>
        <v>0.12500026913199547</v>
      </c>
      <c r="AE26" s="96">
        <v>488.739</v>
      </c>
    </row>
    <row r="27" spans="2:31" ht="12.75">
      <c r="B27" s="2" t="s">
        <v>43</v>
      </c>
      <c r="D27" s="77">
        <v>29.69</v>
      </c>
      <c r="E27" s="77">
        <v>11.134</v>
      </c>
      <c r="F27" s="69">
        <f t="shared" si="12"/>
        <v>18.556</v>
      </c>
      <c r="G27" s="70">
        <f t="shared" si="1"/>
        <v>0.62499157965645</v>
      </c>
      <c r="H27" s="2"/>
      <c r="I27" s="77">
        <v>125.307</v>
      </c>
      <c r="J27" s="77">
        <v>85.134</v>
      </c>
      <c r="K27" s="69">
        <f t="shared" si="13"/>
        <v>40.173</v>
      </c>
      <c r="L27" s="70">
        <f t="shared" si="3"/>
        <v>0.32059661471426176</v>
      </c>
      <c r="M27" s="144"/>
      <c r="N27" s="2">
        <v>303.452</v>
      </c>
      <c r="O27" s="2">
        <v>303.405</v>
      </c>
      <c r="P27" s="180">
        <f t="shared" si="14"/>
        <v>0.047000000000025466</v>
      </c>
      <c r="Q27" s="187">
        <f t="shared" si="5"/>
        <v>0.00015488446278167706</v>
      </c>
      <c r="R27" s="221">
        <f>+'[3]Summary by Dept'!$I14/1000</f>
        <v>303.452</v>
      </c>
      <c r="S27" s="221">
        <f>+'[3]Summary by Dept'!$L14/1000</f>
        <v>303.405</v>
      </c>
      <c r="T27" s="222">
        <f t="shared" si="15"/>
        <v>0.047000000000025466</v>
      </c>
      <c r="U27" s="223">
        <f t="shared" si="7"/>
        <v>0.00015488446278167706</v>
      </c>
      <c r="W27" s="108">
        <v>303.452</v>
      </c>
      <c r="X27" s="108">
        <f>+'[5]Summary by Dept - 000''s'!$P14</f>
        <v>303.405</v>
      </c>
      <c r="Y27" s="109">
        <f t="shared" si="16"/>
        <v>0.047000000000025466</v>
      </c>
      <c r="Z27" s="107">
        <f t="shared" si="9"/>
        <v>0.00015488446278167706</v>
      </c>
      <c r="AA27" s="241"/>
      <c r="AB27" s="19">
        <f t="shared" si="10"/>
        <v>0</v>
      </c>
      <c r="AC27" s="206">
        <f t="shared" si="11"/>
        <v>0</v>
      </c>
      <c r="AE27" s="96">
        <v>310.938</v>
      </c>
    </row>
    <row r="28" spans="2:60" s="9" customFormat="1" ht="12.75">
      <c r="B28" s="2" t="s">
        <v>142</v>
      </c>
      <c r="D28" s="77">
        <v>6.25</v>
      </c>
      <c r="E28" s="77">
        <v>0.933</v>
      </c>
      <c r="F28" s="69">
        <f t="shared" si="12"/>
        <v>5.317</v>
      </c>
      <c r="G28" s="70">
        <f t="shared" si="1"/>
        <v>0.85072</v>
      </c>
      <c r="H28" s="2"/>
      <c r="I28" s="77">
        <v>37.5</v>
      </c>
      <c r="J28" s="77">
        <v>2.018</v>
      </c>
      <c r="K28" s="69">
        <f t="shared" si="13"/>
        <v>35.482</v>
      </c>
      <c r="L28" s="70">
        <f t="shared" si="3"/>
        <v>0.9461866666666666</v>
      </c>
      <c r="M28" s="144"/>
      <c r="N28" s="2">
        <v>75</v>
      </c>
      <c r="O28" s="2">
        <v>75</v>
      </c>
      <c r="P28" s="180">
        <f t="shared" si="14"/>
        <v>0</v>
      </c>
      <c r="Q28" s="187">
        <f t="shared" si="5"/>
        <v>0</v>
      </c>
      <c r="R28" s="221">
        <f>+'[3]Summary by Dept'!$I15/1000</f>
        <v>75</v>
      </c>
      <c r="S28" s="221">
        <f>+'[3]Summary by Dept'!$L15/1000</f>
        <v>10</v>
      </c>
      <c r="T28" s="222">
        <f t="shared" si="15"/>
        <v>65</v>
      </c>
      <c r="U28" s="223">
        <f t="shared" si="7"/>
        <v>0.8666666666666667</v>
      </c>
      <c r="V28" s="12"/>
      <c r="W28" s="108">
        <v>75</v>
      </c>
      <c r="X28" s="108">
        <f>+'[5]Summary by Dept - 000''s'!$P15</f>
        <v>36.3</v>
      </c>
      <c r="Y28" s="109">
        <f t="shared" si="16"/>
        <v>38.7</v>
      </c>
      <c r="Z28" s="107">
        <f t="shared" si="9"/>
        <v>0.516</v>
      </c>
      <c r="AA28" s="241"/>
      <c r="AB28" s="19">
        <f t="shared" si="10"/>
        <v>26.299999999999997</v>
      </c>
      <c r="AC28" s="206">
        <f t="shared" si="11"/>
        <v>0.3506666666666666</v>
      </c>
      <c r="AD28" s="12"/>
      <c r="AE28" s="96">
        <v>1591</v>
      </c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31" ht="12.75">
      <c r="B29" s="2" t="s">
        <v>101</v>
      </c>
      <c r="D29" s="77"/>
      <c r="E29" s="77"/>
      <c r="F29" s="69">
        <f t="shared" si="12"/>
        <v>0</v>
      </c>
      <c r="G29" s="70"/>
      <c r="H29" s="2"/>
      <c r="I29" s="77"/>
      <c r="J29" s="77">
        <v>-37.508</v>
      </c>
      <c r="K29" s="69">
        <f t="shared" si="13"/>
        <v>37.508</v>
      </c>
      <c r="L29" s="70">
        <v>0</v>
      </c>
      <c r="M29" s="144"/>
      <c r="N29" s="2">
        <v>0</v>
      </c>
      <c r="O29" s="2">
        <v>0</v>
      </c>
      <c r="P29" s="180">
        <f t="shared" si="14"/>
        <v>0</v>
      </c>
      <c r="Q29" s="187">
        <v>0</v>
      </c>
      <c r="R29" s="221">
        <f>+'[3]Summary by Dept'!$I17/1000</f>
        <v>0</v>
      </c>
      <c r="S29" s="221">
        <f>+'[3]Summary by Dept'!$L17/1000</f>
        <v>92.47008000000001</v>
      </c>
      <c r="T29" s="222">
        <f t="shared" si="15"/>
        <v>-92.47008000000001</v>
      </c>
      <c r="U29" s="223">
        <v>0</v>
      </c>
      <c r="W29" s="108">
        <v>0</v>
      </c>
      <c r="X29" s="108">
        <f>+'[5]Summary by Dept - 000''s'!$P$17</f>
        <v>92.54408000000002</v>
      </c>
      <c r="Y29" s="109">
        <f t="shared" si="16"/>
        <v>-92.54408000000002</v>
      </c>
      <c r="Z29" s="107">
        <v>0</v>
      </c>
      <c r="AA29" s="241"/>
      <c r="AB29" s="19">
        <f t="shared" si="10"/>
        <v>0.07400000000001228</v>
      </c>
      <c r="AC29" s="206"/>
      <c r="AE29" s="96">
        <v>-18</v>
      </c>
    </row>
    <row r="30" spans="2:60" s="9" customFormat="1" ht="12.75">
      <c r="B30" s="2" t="s">
        <v>143</v>
      </c>
      <c r="D30" s="77">
        <v>106.831</v>
      </c>
      <c r="E30" s="77">
        <v>122.827</v>
      </c>
      <c r="F30" s="69">
        <f t="shared" si="12"/>
        <v>-15.995999999999995</v>
      </c>
      <c r="G30" s="70">
        <f aca="true" t="shared" si="17" ref="G30:G38">F30/D30</f>
        <v>-0.14973181941571262</v>
      </c>
      <c r="H30" s="2"/>
      <c r="I30" s="77">
        <v>640.987</v>
      </c>
      <c r="J30" s="77">
        <v>645.205</v>
      </c>
      <c r="K30" s="69">
        <f t="shared" si="13"/>
        <v>-4.218000000000075</v>
      </c>
      <c r="L30" s="70">
        <f aca="true" t="shared" si="18" ref="L30:L38">K30/I30</f>
        <v>-0.0065804766711338525</v>
      </c>
      <c r="M30" s="144"/>
      <c r="N30" s="2">
        <v>1281.974</v>
      </c>
      <c r="O30" s="2">
        <v>1318.41</v>
      </c>
      <c r="P30" s="180">
        <f t="shared" si="14"/>
        <v>-36.43600000000015</v>
      </c>
      <c r="Q30" s="187">
        <f aca="true" t="shared" si="19" ref="Q30:Q38">P30/N30</f>
        <v>-0.028421793265698173</v>
      </c>
      <c r="R30" s="221">
        <f>+'[3]Summary by Dept'!$I18/1000</f>
        <v>1281.974</v>
      </c>
      <c r="S30" s="221">
        <f>+'[3]Summary by Dept'!$L18/1000</f>
        <v>1298.783</v>
      </c>
      <c r="T30" s="222">
        <f t="shared" si="15"/>
        <v>-16.80899999999997</v>
      </c>
      <c r="U30" s="223">
        <f aca="true" t="shared" si="20" ref="U30:U35">T30/R30</f>
        <v>-0.01311181037992968</v>
      </c>
      <c r="V30" s="12"/>
      <c r="W30" s="108">
        <v>1281.974</v>
      </c>
      <c r="X30" s="108">
        <f>+'[5]Summary by Dept - 000''s'!$P$18</f>
        <v>1275.094</v>
      </c>
      <c r="Y30" s="109">
        <f t="shared" si="16"/>
        <v>6.879999999999882</v>
      </c>
      <c r="Z30" s="107">
        <f aca="true" t="shared" si="21" ref="Z30:Z35">Y30/W30</f>
        <v>0.0053667235060928555</v>
      </c>
      <c r="AA30" s="241"/>
      <c r="AB30" s="19">
        <f t="shared" si="10"/>
        <v>-23.68899999999985</v>
      </c>
      <c r="AC30" s="206">
        <f aca="true" t="shared" si="22" ref="AC30:AC37">+AB30/R30</f>
        <v>-0.018478533886022535</v>
      </c>
      <c r="AD30" s="12"/>
      <c r="AE30" s="96">
        <v>20</v>
      </c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31" ht="12.75">
      <c r="B31" s="2" t="s">
        <v>89</v>
      </c>
      <c r="D31" s="77">
        <v>32.375</v>
      </c>
      <c r="E31" s="77">
        <v>34.414</v>
      </c>
      <c r="F31" s="69">
        <f t="shared" si="12"/>
        <v>-2.0390000000000015</v>
      </c>
      <c r="G31" s="70">
        <f t="shared" si="17"/>
        <v>-0.06298069498069503</v>
      </c>
      <c r="H31" s="2"/>
      <c r="I31" s="77">
        <v>195.25</v>
      </c>
      <c r="J31" s="77">
        <v>186.2</v>
      </c>
      <c r="K31" s="69">
        <f t="shared" si="13"/>
        <v>9.050000000000011</v>
      </c>
      <c r="L31" s="70">
        <f t="shared" si="18"/>
        <v>0.04635083226632528</v>
      </c>
      <c r="M31" s="144"/>
      <c r="N31" s="2">
        <v>389.59</v>
      </c>
      <c r="O31" s="2">
        <v>389.773</v>
      </c>
      <c r="P31" s="180">
        <f t="shared" si="14"/>
        <v>-0.18300000000004957</v>
      </c>
      <c r="Q31" s="187">
        <f t="shared" si="19"/>
        <v>-0.00046972458225326516</v>
      </c>
      <c r="R31" s="221">
        <f>+'[3]Summary by Dept'!$I19/1000</f>
        <v>389.59</v>
      </c>
      <c r="S31" s="221">
        <f>+'[3]Summary by Dept'!$L19/1000</f>
        <v>389.59</v>
      </c>
      <c r="T31" s="222">
        <f t="shared" si="15"/>
        <v>0</v>
      </c>
      <c r="U31" s="223">
        <f t="shared" si="20"/>
        <v>0</v>
      </c>
      <c r="W31" s="108">
        <v>389.59</v>
      </c>
      <c r="X31" s="108">
        <f>+'[5]Summary by Dept - 000''s'!$P$19</f>
        <v>384.59</v>
      </c>
      <c r="Y31" s="109">
        <f t="shared" si="16"/>
        <v>5</v>
      </c>
      <c r="Z31" s="107">
        <f t="shared" si="21"/>
        <v>0.012834004979593933</v>
      </c>
      <c r="AA31" s="241"/>
      <c r="AB31" s="19">
        <f t="shared" si="10"/>
        <v>-5</v>
      </c>
      <c r="AC31" s="206">
        <f t="shared" si="22"/>
        <v>-0.012834004979593933</v>
      </c>
      <c r="AE31" s="96">
        <v>476</v>
      </c>
    </row>
    <row r="32" spans="2:31" ht="12.75">
      <c r="B32" s="2" t="s">
        <v>90</v>
      </c>
      <c r="D32" s="77">
        <v>5.121</v>
      </c>
      <c r="E32" s="77">
        <v>5.137</v>
      </c>
      <c r="F32" s="69">
        <f t="shared" si="12"/>
        <v>-0.015999999999999126</v>
      </c>
      <c r="G32" s="70">
        <f t="shared" si="17"/>
        <v>-0.0031243897676233403</v>
      </c>
      <c r="H32" s="2"/>
      <c r="I32" s="77">
        <v>30.823</v>
      </c>
      <c r="J32" s="77">
        <v>29.719</v>
      </c>
      <c r="K32" s="69">
        <f t="shared" si="13"/>
        <v>1.1039999999999992</v>
      </c>
      <c r="L32" s="70">
        <f t="shared" si="18"/>
        <v>0.0358174090776368</v>
      </c>
      <c r="M32" s="144"/>
      <c r="N32" s="2">
        <v>61.647</v>
      </c>
      <c r="O32" s="2">
        <v>62.335</v>
      </c>
      <c r="P32" s="180">
        <f t="shared" si="14"/>
        <v>-0.6880000000000024</v>
      </c>
      <c r="Q32" s="187">
        <f t="shared" si="19"/>
        <v>-0.011160315992667971</v>
      </c>
      <c r="R32" s="221">
        <f>+'[3]Summary by Dept'!$I20/1000</f>
        <v>61.647</v>
      </c>
      <c r="S32" s="221">
        <f>+'[3]Summary by Dept'!$L20/1000</f>
        <v>63.241</v>
      </c>
      <c r="T32" s="222">
        <f t="shared" si="15"/>
        <v>-1.5940000000000012</v>
      </c>
      <c r="U32" s="223">
        <f t="shared" si="20"/>
        <v>-0.025856894901617293</v>
      </c>
      <c r="W32" s="108">
        <f>61.647+42</f>
        <v>103.64699999999999</v>
      </c>
      <c r="X32" s="108">
        <f>+'[5]Summary by Dept - 000''s'!$P$20+42</f>
        <v>102.441</v>
      </c>
      <c r="Y32" s="109">
        <f t="shared" si="16"/>
        <v>1.2059999999999889</v>
      </c>
      <c r="Z32" s="107">
        <f t="shared" si="21"/>
        <v>0.01163564792034491</v>
      </c>
      <c r="AA32" s="241"/>
      <c r="AB32" s="19">
        <f t="shared" si="10"/>
        <v>-2.79999999999999</v>
      </c>
      <c r="AC32" s="206">
        <f t="shared" si="22"/>
        <v>-0.045419890667834445</v>
      </c>
      <c r="AE32" s="96">
        <v>58.574</v>
      </c>
    </row>
    <row r="33" spans="2:31" ht="12.75">
      <c r="B33" s="2" t="s">
        <v>91</v>
      </c>
      <c r="D33" s="77">
        <v>10.996</v>
      </c>
      <c r="E33" s="77">
        <v>14.513</v>
      </c>
      <c r="F33" s="69">
        <f t="shared" si="12"/>
        <v>-3.5169999999999995</v>
      </c>
      <c r="G33" s="70">
        <f t="shared" si="17"/>
        <v>-0.3198435794834485</v>
      </c>
      <c r="H33" s="2"/>
      <c r="I33" s="77">
        <v>66.878</v>
      </c>
      <c r="J33" s="77">
        <v>60.053</v>
      </c>
      <c r="K33" s="69">
        <f t="shared" si="13"/>
        <v>6.825000000000003</v>
      </c>
      <c r="L33" s="70">
        <f t="shared" si="18"/>
        <v>0.10205149675528578</v>
      </c>
      <c r="M33" s="144"/>
      <c r="N33" s="2">
        <v>133.756</v>
      </c>
      <c r="O33" s="2">
        <v>141.579</v>
      </c>
      <c r="P33" s="180">
        <f t="shared" si="14"/>
        <v>-7.8230000000000075</v>
      </c>
      <c r="Q33" s="187">
        <f t="shared" si="19"/>
        <v>-0.05848709590597811</v>
      </c>
      <c r="R33" s="221">
        <f>+'[3]Summary by Dept'!$I21/1000</f>
        <v>133.756</v>
      </c>
      <c r="S33" s="221">
        <f>+'[3]Summary by Dept'!$L21/1000</f>
        <v>145.529</v>
      </c>
      <c r="T33" s="222">
        <f t="shared" si="15"/>
        <v>-11.772999999999996</v>
      </c>
      <c r="U33" s="223">
        <f t="shared" si="20"/>
        <v>-0.08801848141391785</v>
      </c>
      <c r="W33" s="108">
        <v>133.756</v>
      </c>
      <c r="X33" s="108">
        <f>+'[5]Summary by Dept - 000''s'!$P$21</f>
        <v>149.05</v>
      </c>
      <c r="Y33" s="109">
        <f t="shared" si="16"/>
        <v>-15.294000000000011</v>
      </c>
      <c r="Z33" s="107">
        <f t="shared" si="21"/>
        <v>-0.11434253416669167</v>
      </c>
      <c r="AA33" s="241"/>
      <c r="AB33" s="19">
        <f t="shared" si="10"/>
        <v>3.521000000000015</v>
      </c>
      <c r="AC33" s="206">
        <f t="shared" si="22"/>
        <v>0.02632405275277382</v>
      </c>
      <c r="AE33" s="96">
        <v>127.954</v>
      </c>
    </row>
    <row r="34" spans="2:31" ht="12.75">
      <c r="B34" s="2" t="s">
        <v>92</v>
      </c>
      <c r="D34" s="77">
        <v>17.714</v>
      </c>
      <c r="E34" s="77">
        <v>14.675</v>
      </c>
      <c r="F34" s="69">
        <f t="shared" si="12"/>
        <v>3.038999999999998</v>
      </c>
      <c r="G34" s="70">
        <f t="shared" si="17"/>
        <v>0.17155921869707566</v>
      </c>
      <c r="H34" s="79"/>
      <c r="I34" s="77">
        <v>106.286</v>
      </c>
      <c r="J34" s="77">
        <v>92.064</v>
      </c>
      <c r="K34" s="69">
        <f t="shared" si="13"/>
        <v>14.222000000000008</v>
      </c>
      <c r="L34" s="70">
        <f t="shared" si="18"/>
        <v>0.13380878008392458</v>
      </c>
      <c r="M34" s="144"/>
      <c r="N34" s="2">
        <v>212.572</v>
      </c>
      <c r="O34" s="2">
        <v>211.249</v>
      </c>
      <c r="P34" s="180">
        <f t="shared" si="14"/>
        <v>1.3230000000000075</v>
      </c>
      <c r="Q34" s="187">
        <f t="shared" si="19"/>
        <v>0.006223773592006508</v>
      </c>
      <c r="R34" s="221">
        <f>+'[3]Summary by Dept'!$I22/1000</f>
        <v>212.572</v>
      </c>
      <c r="S34" s="221">
        <f>+'[3]Summary by Dept'!$L22/1000</f>
        <v>212.072</v>
      </c>
      <c r="T34" s="222">
        <f t="shared" si="15"/>
        <v>0.5</v>
      </c>
      <c r="U34" s="223">
        <f t="shared" si="20"/>
        <v>0.0023521442146660896</v>
      </c>
      <c r="W34" s="108">
        <v>212.572</v>
      </c>
      <c r="X34" s="108">
        <f>+'[5]Summary by Dept - 000''s'!$P$22</f>
        <v>200.751</v>
      </c>
      <c r="Y34" s="109">
        <f t="shared" si="16"/>
        <v>11.820999999999998</v>
      </c>
      <c r="Z34" s="107">
        <f t="shared" si="21"/>
        <v>0.05560939352313568</v>
      </c>
      <c r="AA34" s="241"/>
      <c r="AB34" s="19">
        <f t="shared" si="10"/>
        <v>-11.320999999999998</v>
      </c>
      <c r="AC34" s="206">
        <f t="shared" si="22"/>
        <v>-0.05325724930846959</v>
      </c>
      <c r="AE34" s="96">
        <v>343.462</v>
      </c>
    </row>
    <row r="35" spans="2:60" s="9" customFormat="1" ht="12.75">
      <c r="B35" s="2" t="s">
        <v>128</v>
      </c>
      <c r="D35" s="80">
        <v>166.19</v>
      </c>
      <c r="E35" s="80">
        <v>213.479</v>
      </c>
      <c r="F35" s="69">
        <f t="shared" si="12"/>
        <v>-47.289000000000016</v>
      </c>
      <c r="G35" s="70">
        <f t="shared" si="17"/>
        <v>-0.28454780672724</v>
      </c>
      <c r="H35" s="2"/>
      <c r="I35" s="80">
        <v>653.542</v>
      </c>
      <c r="J35" s="80">
        <v>606.334</v>
      </c>
      <c r="K35" s="69">
        <f t="shared" si="13"/>
        <v>47.208000000000084</v>
      </c>
      <c r="L35" s="70">
        <f t="shared" si="18"/>
        <v>0.07223407217898786</v>
      </c>
      <c r="M35" s="144"/>
      <c r="N35" s="2">
        <v>4139.999</v>
      </c>
      <c r="O35" s="2">
        <v>4139.999</v>
      </c>
      <c r="P35" s="180">
        <f t="shared" si="14"/>
        <v>0</v>
      </c>
      <c r="Q35" s="187">
        <f t="shared" si="19"/>
        <v>0</v>
      </c>
      <c r="R35" s="221">
        <f>+N35</f>
        <v>4139.999</v>
      </c>
      <c r="S35" s="221">
        <f>+R35</f>
        <v>4139.999</v>
      </c>
      <c r="T35" s="222">
        <f t="shared" si="15"/>
        <v>0</v>
      </c>
      <c r="U35" s="223">
        <f t="shared" si="20"/>
        <v>0</v>
      </c>
      <c r="V35" s="12"/>
      <c r="W35" s="108">
        <v>4139.999</v>
      </c>
      <c r="X35" s="108">
        <f>+'[5]Summary by Dept - 000''s'!$P$46</f>
        <v>3838.371760933333</v>
      </c>
      <c r="Y35" s="109">
        <f t="shared" si="16"/>
        <v>301.6272390666668</v>
      </c>
      <c r="Z35" s="107">
        <f t="shared" si="21"/>
        <v>0.07285683862886605</v>
      </c>
      <c r="AA35" s="241"/>
      <c r="AB35" s="19">
        <f t="shared" si="10"/>
        <v>-301.6272390666668</v>
      </c>
      <c r="AC35" s="206">
        <f t="shared" si="22"/>
        <v>-0.07285683862886605</v>
      </c>
      <c r="AD35" s="12"/>
      <c r="AE35" s="96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ht="12.75">
      <c r="B36" s="4" t="s">
        <v>46</v>
      </c>
      <c r="D36" s="4">
        <f>SUM(D16:D35)</f>
        <v>1035.266</v>
      </c>
      <c r="E36" s="4">
        <f>SUM(E16:E35)</f>
        <v>882.053</v>
      </c>
      <c r="F36" s="4">
        <f>SUM(F16:F35)</f>
        <v>153.21300000000002</v>
      </c>
      <c r="G36" s="82">
        <f t="shared" si="17"/>
        <v>0.14799384892385148</v>
      </c>
      <c r="H36" s="75"/>
      <c r="I36" s="4">
        <f>SUM(I16:I35)</f>
        <v>5309.803</v>
      </c>
      <c r="J36" s="4">
        <f>SUM(J16:J35)</f>
        <v>4872.0199999999995</v>
      </c>
      <c r="K36" s="4">
        <f>SUM(K16:K35)</f>
        <v>437.783</v>
      </c>
      <c r="L36" s="74">
        <f t="shared" si="18"/>
        <v>0.08244806822400003</v>
      </c>
      <c r="M36" s="145"/>
      <c r="N36" s="4">
        <f>SUBTOTAL(9,N16:N35)</f>
        <v>14859.31</v>
      </c>
      <c r="O36" s="4">
        <f>SUBTOTAL(9,O16:O35)</f>
        <v>14926.237</v>
      </c>
      <c r="P36" s="4">
        <f>SUBTOTAL(9,P16:P34)</f>
        <v>-66.92700000000025</v>
      </c>
      <c r="Q36" s="188">
        <f t="shared" si="19"/>
        <v>-0.004504044938829613</v>
      </c>
      <c r="R36" s="4">
        <f>SUBTOTAL(9,R16:R35)</f>
        <v>14859.31</v>
      </c>
      <c r="S36" s="4">
        <f>SUBTOTAL(9,S16:S35)</f>
        <v>14740.191517081139</v>
      </c>
      <c r="T36" s="4">
        <f>SUBTOTAL(9,T16:T35)</f>
        <v>119.11848291885931</v>
      </c>
      <c r="U36" s="207">
        <f>+T36/R36</f>
        <v>0.008016420878147055</v>
      </c>
      <c r="V36" s="9"/>
      <c r="W36" s="4">
        <f>SUBTOTAL(9,W16:W35)</f>
        <v>14956.31</v>
      </c>
      <c r="X36" s="4">
        <f>SUBTOTAL(9,X16:X35)</f>
        <v>14424.786371683333</v>
      </c>
      <c r="Y36" s="4">
        <f>SUBTOTAL(9,Y16:Y35)</f>
        <v>531.5236283166666</v>
      </c>
      <c r="Z36" s="207">
        <f>+Y36/W36</f>
        <v>0.03553842012613182</v>
      </c>
      <c r="AA36" s="241"/>
      <c r="AB36" s="4">
        <f>SUBTOTAL(9,AB16:AB35)</f>
        <v>-412.40514539780736</v>
      </c>
      <c r="AC36" s="4">
        <f t="shared" si="22"/>
        <v>-0.027753990286077036</v>
      </c>
      <c r="AD36" s="9"/>
      <c r="AE36" s="98">
        <f>SUBTOTAL(9,AE16:AE34)</f>
        <v>10562.861579999999</v>
      </c>
      <c r="AF36" s="7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2:60" s="9" customFormat="1" ht="12.75">
      <c r="B37" s="2" t="s">
        <v>44</v>
      </c>
      <c r="D37" s="81">
        <v>376.86</v>
      </c>
      <c r="E37" s="81">
        <v>298.945</v>
      </c>
      <c r="F37" s="89">
        <f>D37-E37</f>
        <v>77.91500000000002</v>
      </c>
      <c r="G37" s="70">
        <f t="shared" si="17"/>
        <v>0.20674786392824926</v>
      </c>
      <c r="H37" s="2"/>
      <c r="I37" s="81">
        <v>2261.158</v>
      </c>
      <c r="J37" s="81">
        <v>1980.023</v>
      </c>
      <c r="K37" s="69">
        <f>I37-J37</f>
        <v>281.135</v>
      </c>
      <c r="L37" s="70">
        <f t="shared" si="18"/>
        <v>0.12433231114322839</v>
      </c>
      <c r="M37" s="144"/>
      <c r="N37" s="83">
        <v>4522.321</v>
      </c>
      <c r="O37" s="83">
        <v>3989.94</v>
      </c>
      <c r="P37" s="180">
        <f>N37-O37</f>
        <v>532.3809999999999</v>
      </c>
      <c r="Q37" s="191">
        <f t="shared" si="19"/>
        <v>0.11772295686219529</v>
      </c>
      <c r="R37" s="221">
        <f>+'[3]Summary by Dept'!$I16/1000</f>
        <v>4522.321</v>
      </c>
      <c r="S37" s="221">
        <f>+'[3]Summary by Dept'!$L16/1000</f>
        <v>3638.615</v>
      </c>
      <c r="T37" s="222">
        <f>R37-S37</f>
        <v>883.7060000000001</v>
      </c>
      <c r="U37" s="223">
        <f>T37/R37</f>
        <v>0.19540983490557176</v>
      </c>
      <c r="V37" s="12"/>
      <c r="W37" s="108">
        <f>+'[5]Summary by Dept - 000''s'!$L$16</f>
        <v>4522.321</v>
      </c>
      <c r="X37" s="108">
        <f>+'[5]Summary by Dept - 000''s'!$P$16+156</f>
        <v>3855.95</v>
      </c>
      <c r="Y37" s="109">
        <f>W37-X37</f>
        <v>666.3710000000001</v>
      </c>
      <c r="Z37" s="107">
        <f>Y37/W37</f>
        <v>0.14735154802146952</v>
      </c>
      <c r="AA37" s="241"/>
      <c r="AB37" s="19">
        <f t="shared" si="10"/>
        <v>217.33500000000004</v>
      </c>
      <c r="AC37" s="206">
        <f t="shared" si="22"/>
        <v>0.04805828688410222</v>
      </c>
      <c r="AD37" s="12"/>
      <c r="AE37" s="97">
        <v>1165</v>
      </c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ht="12.75">
      <c r="B38" s="20" t="s">
        <v>45</v>
      </c>
      <c r="D38" s="5">
        <f>SUM(D36,D15,D37)</f>
        <v>8696.695000000002</v>
      </c>
      <c r="E38" s="5">
        <f>SUM(E36,E15,E37)</f>
        <v>8408.711</v>
      </c>
      <c r="F38" s="5">
        <f>SUM(F36,F15,F37)</f>
        <v>287.9839999999999</v>
      </c>
      <c r="G38" s="179">
        <f t="shared" si="17"/>
        <v>0.033114188780910436</v>
      </c>
      <c r="H38" s="75"/>
      <c r="I38" s="5">
        <f>SUM(I36,I15,I37)</f>
        <v>50779.95100000001</v>
      </c>
      <c r="J38" s="5">
        <f>SUM(J36,J15,J37)</f>
        <v>50061.4</v>
      </c>
      <c r="K38" s="4">
        <f>SUM(K36,K15,K37)</f>
        <v>718.5510000000012</v>
      </c>
      <c r="L38" s="178">
        <f t="shared" si="18"/>
        <v>0.014150289353371</v>
      </c>
      <c r="M38" s="146"/>
      <c r="N38" s="4">
        <f>SUBTOTAL(9,N5:N37)</f>
        <v>105715.00099999999</v>
      </c>
      <c r="O38" s="4">
        <f>SUBTOTAL(9,O5:O37)</f>
        <v>106500.11499999999</v>
      </c>
      <c r="P38" s="4">
        <f>SUBTOTAL(9,P5:P37)</f>
        <v>-785.1140000000016</v>
      </c>
      <c r="Q38" s="188">
        <f t="shared" si="19"/>
        <v>-0.007426703803370363</v>
      </c>
      <c r="R38" s="209">
        <f>SUBTOTAL(9,R5:R37)</f>
        <v>105714.99999999999</v>
      </c>
      <c r="S38" s="209">
        <f>SUBTOTAL(9,S5:S37)</f>
        <v>105548.28451708113</v>
      </c>
      <c r="T38" s="209">
        <f>SUBTOTAL(9,T5:T37)</f>
        <v>166.71548291886074</v>
      </c>
      <c r="U38" s="210">
        <f>T38/R38</f>
        <v>0.0015770276963426265</v>
      </c>
      <c r="V38" s="9"/>
      <c r="W38" s="209">
        <f>SUBTOTAL(9,W5:W37)</f>
        <v>106011.99999999999</v>
      </c>
      <c r="X38" s="209">
        <f>SUBTOTAL(9,X5:X37)</f>
        <v>105759.15069168335</v>
      </c>
      <c r="Y38" s="209">
        <f>SUBTOTAL(9,Y5:Y37)</f>
        <v>252.8493083166685</v>
      </c>
      <c r="Z38" s="210">
        <f>Y38/W38</f>
        <v>0.0023851008217623338</v>
      </c>
      <c r="AA38" s="242"/>
      <c r="AB38" s="110">
        <f>SUBTOTAL(9,AB5:AB37)</f>
        <v>-86.13382539780753</v>
      </c>
      <c r="AC38" s="110">
        <f>SUBTOTAL(9,AC5:AC37)</f>
        <v>0.0783815961213929</v>
      </c>
      <c r="AD38" s="9"/>
      <c r="AE38" s="98">
        <f>SUBTOTAL(9,AE5:AE37)</f>
        <v>101181.14217999998</v>
      </c>
      <c r="AF38" s="7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9:10" ht="12.75" hidden="1">
      <c r="I39" s="12" t="s">
        <v>100</v>
      </c>
      <c r="J39" s="12">
        <f>-17000/1000</f>
        <v>-17</v>
      </c>
    </row>
    <row r="40" ht="12.75" hidden="1">
      <c r="J40" s="12">
        <f>J38+J39</f>
        <v>50044.4</v>
      </c>
    </row>
    <row r="42" spans="5:24" ht="12.75">
      <c r="E42" s="12">
        <f>E38-8408.693</f>
        <v>0.018000000000029104</v>
      </c>
      <c r="R42" s="12" t="s">
        <v>139</v>
      </c>
      <c r="S42" s="12">
        <v>800</v>
      </c>
      <c r="W42" s="12" t="s">
        <v>139</v>
      </c>
      <c r="X42" s="12">
        <v>550</v>
      </c>
    </row>
    <row r="43" spans="9:24" ht="13.5" thickBot="1">
      <c r="I43" s="77"/>
      <c r="J43" s="77"/>
      <c r="N43" s="2"/>
      <c r="O43" s="211"/>
      <c r="P43" s="7"/>
      <c r="R43" s="9" t="s">
        <v>45</v>
      </c>
      <c r="S43" s="212">
        <f>+S38+S42</f>
        <v>106348.28451708113</v>
      </c>
      <c r="W43" s="9" t="s">
        <v>45</v>
      </c>
      <c r="X43" s="212">
        <f>+X38+X42</f>
        <v>106309.15069168335</v>
      </c>
    </row>
    <row r="44" ht="13.5" thickTop="1"/>
    <row r="45" spans="18:25" ht="12.75">
      <c r="R45" s="213" t="s">
        <v>140</v>
      </c>
      <c r="S45" s="9">
        <f>+R38-S43</f>
        <v>-633.2845170811488</v>
      </c>
      <c r="T45" s="12" t="str">
        <f>IF(S45&gt;0,"UNDERSPEND","OVERSPEND")</f>
        <v>OVERSPEND</v>
      </c>
      <c r="W45" s="213" t="s">
        <v>166</v>
      </c>
      <c r="X45" s="9">
        <f>+W38-X43</f>
        <v>-297.1506916833605</v>
      </c>
      <c r="Y45" s="12" t="str">
        <f>IF(X45&gt;0,"UNDERSPEND","OVERSPEND")</f>
        <v>OVERSPEND</v>
      </c>
    </row>
    <row r="46" ht="12.75">
      <c r="B46" s="9" t="s">
        <v>13</v>
      </c>
    </row>
    <row r="47" ht="12.75">
      <c r="B47" s="12" t="s">
        <v>25</v>
      </c>
    </row>
    <row r="48" ht="12.75">
      <c r="B48" s="12" t="s">
        <v>26</v>
      </c>
    </row>
  </sheetData>
  <mergeCells count="8">
    <mergeCell ref="AB3:AC3"/>
    <mergeCell ref="N3:Q3"/>
    <mergeCell ref="R2:U2"/>
    <mergeCell ref="D3:G3"/>
    <mergeCell ref="I3:L3"/>
    <mergeCell ref="R3:U3"/>
    <mergeCell ref="W2:Z2"/>
    <mergeCell ref="W3:Z3"/>
  </mergeCells>
  <conditionalFormatting sqref="F37 F5:G14 K5:M14 K37:M37 U5:U38 K16:M35 F16:F35 G16:G38 Z5:AA38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&amp;R&amp;"Arial,Bold"&amp;12TABLE 2a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5" zoomScaleNormal="75" workbookViewId="0" topLeftCell="A1">
      <pane xSplit="2" ySplit="3" topLeftCell="C4" activePane="bottomRight" state="frozen"/>
      <selection pane="topLeft" activeCell="T26" sqref="T26"/>
      <selection pane="topRight" activeCell="T26" sqref="T26"/>
      <selection pane="bottomLeft" activeCell="T26" sqref="T26"/>
      <selection pane="bottomRight" activeCell="T26" sqref="T26"/>
    </sheetView>
  </sheetViews>
  <sheetFormatPr defaultColWidth="9.140625" defaultRowHeight="12.75"/>
  <cols>
    <col min="1" max="1" width="2.421875" style="0" customWidth="1"/>
    <col min="2" max="2" width="44.7109375" style="0" bestFit="1" customWidth="1"/>
    <col min="3" max="3" width="4.421875" style="0" customWidth="1"/>
    <col min="4" max="4" width="6.7109375" style="0" customWidth="1"/>
    <col min="5" max="5" width="7.7109375" style="0" customWidth="1"/>
    <col min="6" max="6" width="3.28125" style="0" customWidth="1"/>
    <col min="7" max="7" width="6.7109375" style="0" customWidth="1"/>
    <col min="8" max="8" width="7.7109375" style="0" customWidth="1"/>
    <col min="9" max="9" width="3.28125" style="0" customWidth="1"/>
    <col min="10" max="10" width="6.7109375" style="0" bestFit="1" customWidth="1"/>
    <col min="11" max="11" width="7.7109375" style="0" bestFit="1" customWidth="1"/>
    <col min="12" max="12" width="2.7109375" style="0" customWidth="1"/>
    <col min="13" max="13" width="10.8515625" style="0" customWidth="1"/>
    <col min="15" max="15" width="3.28125" style="0" customWidth="1"/>
    <col min="16" max="17" width="0" style="0" hidden="1" customWidth="1"/>
    <col min="18" max="18" width="4.57421875" style="0" hidden="1" customWidth="1"/>
    <col min="19" max="21" width="0" style="0" hidden="1" customWidth="1"/>
  </cols>
  <sheetData>
    <row r="1" spans="1:21" ht="12.75">
      <c r="A1" s="21" t="s">
        <v>153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87"/>
      <c r="S1" s="87"/>
      <c r="T1" s="87"/>
      <c r="U1" s="87"/>
    </row>
    <row r="2" spans="2:21" ht="13.5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R2" s="87"/>
      <c r="S2" s="87"/>
      <c r="T2" s="87"/>
      <c r="U2" s="87"/>
    </row>
    <row r="3" spans="2:21" ht="39" customHeight="1" thickBot="1">
      <c r="B3" s="134"/>
      <c r="C3" s="133"/>
      <c r="D3" s="258" t="s">
        <v>110</v>
      </c>
      <c r="E3" s="259"/>
      <c r="F3" s="112"/>
      <c r="G3" s="260" t="s">
        <v>144</v>
      </c>
      <c r="H3" s="259"/>
      <c r="I3" s="113"/>
      <c r="J3" s="260" t="s">
        <v>152</v>
      </c>
      <c r="K3" s="259"/>
      <c r="L3" s="112"/>
      <c r="M3" s="255" t="s">
        <v>151</v>
      </c>
      <c r="N3" s="256"/>
      <c r="O3" s="114"/>
      <c r="P3" s="255" t="s">
        <v>108</v>
      </c>
      <c r="Q3" s="256"/>
      <c r="R3" s="87"/>
      <c r="S3" s="257"/>
      <c r="T3" s="257"/>
      <c r="U3" s="87"/>
    </row>
    <row r="4" spans="2:21" ht="12.75">
      <c r="B4" s="135" t="s">
        <v>49</v>
      </c>
      <c r="C4" s="115"/>
      <c r="D4" s="170"/>
      <c r="E4" s="171">
        <v>5053</v>
      </c>
      <c r="G4" s="170"/>
      <c r="H4" s="171">
        <v>4526</v>
      </c>
      <c r="I4" s="10"/>
      <c r="J4" s="170"/>
      <c r="K4" s="171">
        <v>4599</v>
      </c>
      <c r="M4" s="172">
        <v>1</v>
      </c>
      <c r="N4" s="173">
        <f>+K4-H4</f>
        <v>73</v>
      </c>
      <c r="O4" s="87"/>
      <c r="P4" s="116">
        <v>1</v>
      </c>
      <c r="Q4" s="15">
        <f>+K4-E4</f>
        <v>-454</v>
      </c>
      <c r="R4" s="87"/>
      <c r="S4" s="87"/>
      <c r="T4" s="87"/>
      <c r="U4" s="87"/>
    </row>
    <row r="5" spans="2:21" ht="12.75">
      <c r="B5" s="136"/>
      <c r="C5" s="115"/>
      <c r="D5" s="152"/>
      <c r="E5" s="153"/>
      <c r="G5" s="152"/>
      <c r="H5" s="153"/>
      <c r="I5" s="10"/>
      <c r="J5" s="152"/>
      <c r="K5" s="153"/>
      <c r="M5" s="116"/>
      <c r="N5" s="15"/>
      <c r="O5" s="87"/>
      <c r="P5" s="116"/>
      <c r="Q5" s="15"/>
      <c r="R5" s="87"/>
      <c r="S5" s="87"/>
      <c r="T5" s="87"/>
      <c r="U5" s="87"/>
    </row>
    <row r="6" spans="2:21" ht="12.75">
      <c r="B6" s="137" t="s">
        <v>50</v>
      </c>
      <c r="C6" s="117"/>
      <c r="D6" s="152"/>
      <c r="E6" s="153"/>
      <c r="G6" s="152"/>
      <c r="H6" s="153"/>
      <c r="I6" s="10"/>
      <c r="J6" s="152"/>
      <c r="K6" s="153"/>
      <c r="M6" s="116"/>
      <c r="N6" s="15"/>
      <c r="O6" s="87"/>
      <c r="P6" s="116"/>
      <c r="Q6" s="15"/>
      <c r="R6" s="87"/>
      <c r="S6" s="87"/>
      <c r="T6" s="87"/>
      <c r="U6" s="87"/>
    </row>
    <row r="7" spans="2:21" ht="12.75">
      <c r="B7" s="138" t="s">
        <v>51</v>
      </c>
      <c r="C7" s="118"/>
      <c r="D7" s="152">
        <v>1535</v>
      </c>
      <c r="E7" s="153"/>
      <c r="G7" s="152">
        <v>1051</v>
      </c>
      <c r="H7" s="153"/>
      <c r="I7" s="10"/>
      <c r="J7" s="152">
        <v>1049</v>
      </c>
      <c r="K7" s="153"/>
      <c r="M7" s="116">
        <v>2</v>
      </c>
      <c r="N7" s="15">
        <f>+J7-G7</f>
        <v>-2</v>
      </c>
      <c r="O7" s="87"/>
      <c r="P7" s="116">
        <v>2</v>
      </c>
      <c r="Q7" s="15">
        <f>+J7-D7</f>
        <v>-486</v>
      </c>
      <c r="R7" s="87"/>
      <c r="S7" s="87"/>
      <c r="T7" s="87"/>
      <c r="U7" s="87"/>
    </row>
    <row r="8" spans="2:21" ht="12.75">
      <c r="B8" s="138" t="s">
        <v>52</v>
      </c>
      <c r="C8" s="118"/>
      <c r="D8" s="152">
        <v>29</v>
      </c>
      <c r="E8" s="153"/>
      <c r="G8" s="152">
        <v>27</v>
      </c>
      <c r="H8" s="153"/>
      <c r="I8" s="10"/>
      <c r="J8" s="152">
        <v>27</v>
      </c>
      <c r="K8" s="153"/>
      <c r="M8" s="116">
        <v>3</v>
      </c>
      <c r="N8" s="15">
        <f>+J8-G8</f>
        <v>0</v>
      </c>
      <c r="O8" s="87"/>
      <c r="P8" s="116">
        <v>3</v>
      </c>
      <c r="Q8" s="15">
        <f>+J8-D8</f>
        <v>-2</v>
      </c>
      <c r="R8" s="87"/>
      <c r="S8" s="87"/>
      <c r="T8" s="87"/>
      <c r="U8" s="87"/>
    </row>
    <row r="9" spans="2:21" ht="12.75">
      <c r="B9" s="138" t="s">
        <v>53</v>
      </c>
      <c r="C9" s="118"/>
      <c r="D9" s="152">
        <v>509</v>
      </c>
      <c r="E9" s="153"/>
      <c r="G9" s="152">
        <v>1377</v>
      </c>
      <c r="H9" s="153"/>
      <c r="I9" s="10"/>
      <c r="J9" s="152">
        <v>1537</v>
      </c>
      <c r="K9" s="153"/>
      <c r="M9" s="116">
        <v>4</v>
      </c>
      <c r="N9" s="141">
        <f>+J9-G9</f>
        <v>160</v>
      </c>
      <c r="O9" s="87"/>
      <c r="P9" s="116">
        <v>4</v>
      </c>
      <c r="Q9" s="141">
        <f>+J9-D9</f>
        <v>1028</v>
      </c>
      <c r="R9" s="87"/>
      <c r="S9" s="87"/>
      <c r="T9" s="87"/>
      <c r="U9" s="87"/>
    </row>
    <row r="10" spans="2:21" ht="12.75">
      <c r="B10" s="138"/>
      <c r="C10" s="118"/>
      <c r="D10" s="154">
        <f>SUM(D7:D9)</f>
        <v>2073</v>
      </c>
      <c r="E10" s="153"/>
      <c r="G10" s="154">
        <f>SUM(G7:G9)</f>
        <v>2455</v>
      </c>
      <c r="H10" s="153"/>
      <c r="I10" s="10"/>
      <c r="J10" s="154">
        <f>SUM(J7:J9)</f>
        <v>2613</v>
      </c>
      <c r="K10" s="153"/>
      <c r="M10" s="116"/>
      <c r="N10" s="174">
        <f>+J10-G10</f>
        <v>158</v>
      </c>
      <c r="O10" s="87"/>
      <c r="P10" s="116"/>
      <c r="Q10" s="15">
        <f>+J10-D10</f>
        <v>540</v>
      </c>
      <c r="R10" s="87"/>
      <c r="S10" s="87"/>
      <c r="T10" s="87"/>
      <c r="U10" s="87"/>
    </row>
    <row r="11" spans="2:21" ht="12.75">
      <c r="B11" s="138"/>
      <c r="C11" s="118"/>
      <c r="D11" s="152"/>
      <c r="E11" s="153"/>
      <c r="G11" s="152"/>
      <c r="H11" s="153"/>
      <c r="I11" s="10"/>
      <c r="J11" s="152"/>
      <c r="K11" s="153"/>
      <c r="M11" s="116"/>
      <c r="N11" s="15"/>
      <c r="O11" s="87"/>
      <c r="P11" s="116"/>
      <c r="Q11" s="15"/>
      <c r="R11" s="87"/>
      <c r="S11" s="87"/>
      <c r="T11" s="87"/>
      <c r="U11" s="87"/>
    </row>
    <row r="12" spans="2:21" ht="12.75">
      <c r="B12" s="136" t="s">
        <v>54</v>
      </c>
      <c r="C12" s="115"/>
      <c r="D12" s="155">
        <v>-7004</v>
      </c>
      <c r="E12" s="153"/>
      <c r="G12" s="155">
        <v>-7195</v>
      </c>
      <c r="H12" s="153"/>
      <c r="I12" s="10"/>
      <c r="J12" s="155">
        <v>-6859</v>
      </c>
      <c r="K12" s="153"/>
      <c r="M12" s="116">
        <v>5</v>
      </c>
      <c r="N12" s="15">
        <f>+J12-G12</f>
        <v>336</v>
      </c>
      <c r="O12" s="87"/>
      <c r="P12" s="116">
        <v>5</v>
      </c>
      <c r="Q12" s="15">
        <f>+J12-D12</f>
        <v>145</v>
      </c>
      <c r="R12" s="87"/>
      <c r="S12" s="87"/>
      <c r="T12" s="87"/>
      <c r="U12" s="87"/>
    </row>
    <row r="13" spans="2:21" ht="12.75">
      <c r="B13" s="136" t="s">
        <v>55</v>
      </c>
      <c r="C13" s="115"/>
      <c r="D13" s="152"/>
      <c r="E13" s="153">
        <f>+D10+D12</f>
        <v>-4931</v>
      </c>
      <c r="G13" s="152"/>
      <c r="H13" s="153">
        <f>+G10+G12</f>
        <v>-4740</v>
      </c>
      <c r="I13" s="10"/>
      <c r="J13" s="152"/>
      <c r="K13" s="153">
        <f>+J10+J12</f>
        <v>-4246</v>
      </c>
      <c r="M13" s="116"/>
      <c r="N13" s="15"/>
      <c r="O13" s="87"/>
      <c r="P13" s="116"/>
      <c r="Q13" s="15"/>
      <c r="R13" s="87"/>
      <c r="S13" s="87"/>
      <c r="T13" s="87"/>
      <c r="U13" s="87"/>
    </row>
    <row r="14" spans="2:21" ht="12.75">
      <c r="B14" s="136" t="s">
        <v>56</v>
      </c>
      <c r="C14" s="115"/>
      <c r="D14" s="152"/>
      <c r="E14" s="153">
        <v>0</v>
      </c>
      <c r="G14" s="152"/>
      <c r="H14" s="153">
        <v>0</v>
      </c>
      <c r="I14" s="10"/>
      <c r="J14" s="152"/>
      <c r="K14" s="153">
        <v>0</v>
      </c>
      <c r="M14" s="116">
        <v>6</v>
      </c>
      <c r="N14" s="15">
        <f>+K14-H14</f>
        <v>0</v>
      </c>
      <c r="O14" s="87"/>
      <c r="P14" s="116">
        <v>6</v>
      </c>
      <c r="Q14" s="15">
        <f>+K14-E14</f>
        <v>0</v>
      </c>
      <c r="R14" s="87"/>
      <c r="S14" s="87"/>
      <c r="T14" s="87"/>
      <c r="U14" s="87"/>
    </row>
    <row r="15" spans="2:21" ht="12.75">
      <c r="B15" s="136" t="s">
        <v>120</v>
      </c>
      <c r="C15" s="115"/>
      <c r="D15" s="152"/>
      <c r="E15" s="169">
        <v>-457</v>
      </c>
      <c r="G15" s="152"/>
      <c r="H15" s="169">
        <v>-284</v>
      </c>
      <c r="I15" s="10"/>
      <c r="J15" s="152"/>
      <c r="K15" s="169">
        <v>-256</v>
      </c>
      <c r="M15" s="116">
        <v>7</v>
      </c>
      <c r="N15" s="141">
        <f>+K15-H15</f>
        <v>28</v>
      </c>
      <c r="O15" s="87"/>
      <c r="P15" s="116">
        <v>7</v>
      </c>
      <c r="Q15" s="15">
        <f>+K15-E15</f>
        <v>201</v>
      </c>
      <c r="R15" s="87"/>
      <c r="S15" s="87"/>
      <c r="T15" s="87"/>
      <c r="U15" s="87"/>
    </row>
    <row r="16" spans="2:21" ht="12.75">
      <c r="B16" s="136"/>
      <c r="C16" s="115"/>
      <c r="D16" s="152"/>
      <c r="E16" s="153"/>
      <c r="G16" s="152"/>
      <c r="H16" s="153"/>
      <c r="I16" s="10"/>
      <c r="J16" s="152"/>
      <c r="K16" s="153"/>
      <c r="M16" s="116"/>
      <c r="N16" s="15"/>
      <c r="O16" s="87"/>
      <c r="P16" s="116"/>
      <c r="Q16" s="15"/>
      <c r="R16" s="87"/>
      <c r="S16" s="87"/>
      <c r="T16" s="87"/>
      <c r="U16" s="87"/>
    </row>
    <row r="17" spans="2:21" ht="13.5" thickBot="1">
      <c r="B17" s="136" t="s">
        <v>119</v>
      </c>
      <c r="C17" s="115"/>
      <c r="D17" s="152"/>
      <c r="E17" s="153">
        <f>SUM(E4:E15)</f>
        <v>-335</v>
      </c>
      <c r="G17" s="152"/>
      <c r="H17" s="153">
        <f>SUM(H4:H15)</f>
        <v>-498</v>
      </c>
      <c r="I17" s="10"/>
      <c r="J17" s="152"/>
      <c r="K17" s="153">
        <f>SUM(K4:K15)</f>
        <v>97</v>
      </c>
      <c r="L17" s="87"/>
      <c r="M17" s="116"/>
      <c r="N17" s="15">
        <f>+K17-H17</f>
        <v>595</v>
      </c>
      <c r="O17" s="87"/>
      <c r="P17" s="116"/>
      <c r="Q17" s="16">
        <f>+K17-E17</f>
        <v>432</v>
      </c>
      <c r="R17" s="87"/>
      <c r="S17" s="87"/>
      <c r="T17" s="87"/>
      <c r="U17" s="87"/>
    </row>
    <row r="18" spans="2:21" ht="13.5" thickTop="1">
      <c r="B18" s="136" t="s">
        <v>121</v>
      </c>
      <c r="C18" s="119"/>
      <c r="D18" s="152"/>
      <c r="E18" s="153">
        <v>-58449</v>
      </c>
      <c r="G18" s="152"/>
      <c r="H18" s="153">
        <v>-58449</v>
      </c>
      <c r="I18" s="10"/>
      <c r="J18" s="152"/>
      <c r="K18" s="153">
        <v>-58449</v>
      </c>
      <c r="M18" s="116"/>
      <c r="N18" s="15">
        <f>+K18-H18</f>
        <v>0</v>
      </c>
      <c r="O18" s="87"/>
      <c r="P18" s="116"/>
      <c r="Q18" s="15"/>
      <c r="R18" s="87"/>
      <c r="S18" s="87"/>
      <c r="T18" s="87"/>
      <c r="U18" s="87"/>
    </row>
    <row r="19" spans="2:21" ht="13.5" thickBot="1">
      <c r="B19" s="139"/>
      <c r="C19" s="119"/>
      <c r="D19" s="152"/>
      <c r="E19" s="156">
        <f>SUM(E17:E18)</f>
        <v>-58784</v>
      </c>
      <c r="G19" s="152"/>
      <c r="H19" s="156">
        <f>SUM(H17:H18)</f>
        <v>-58947</v>
      </c>
      <c r="I19" s="10"/>
      <c r="J19" s="152"/>
      <c r="K19" s="156">
        <f>SUM(K17:K18)</f>
        <v>-58352</v>
      </c>
      <c r="M19" s="116"/>
      <c r="N19" s="16">
        <f>SUM(N17:N18)</f>
        <v>595</v>
      </c>
      <c r="O19" s="87"/>
      <c r="P19" s="116"/>
      <c r="Q19" s="15"/>
      <c r="R19" s="87"/>
      <c r="S19" s="87"/>
      <c r="T19" s="87"/>
      <c r="U19" s="87"/>
    </row>
    <row r="20" spans="2:21" ht="13.5" thickTop="1">
      <c r="B20" s="137" t="s">
        <v>57</v>
      </c>
      <c r="C20" s="117"/>
      <c r="D20" s="152"/>
      <c r="E20" s="153"/>
      <c r="G20" s="152"/>
      <c r="H20" s="153"/>
      <c r="I20" s="10"/>
      <c r="J20" s="152"/>
      <c r="K20" s="153"/>
      <c r="M20" s="116"/>
      <c r="N20" s="15"/>
      <c r="O20" s="87"/>
      <c r="P20" s="116"/>
      <c r="Q20" s="15"/>
      <c r="R20" s="87"/>
      <c r="S20" s="87"/>
      <c r="T20" s="87"/>
      <c r="U20" s="87"/>
    </row>
    <row r="21" spans="2:21" ht="12.75">
      <c r="B21" s="139" t="s">
        <v>58</v>
      </c>
      <c r="C21" s="119"/>
      <c r="D21" s="152"/>
      <c r="E21" s="153">
        <v>2648</v>
      </c>
      <c r="G21" s="152"/>
      <c r="H21" s="153">
        <v>2648</v>
      </c>
      <c r="I21" s="10"/>
      <c r="J21" s="152"/>
      <c r="K21" s="153">
        <v>2648</v>
      </c>
      <c r="M21" s="116">
        <v>8</v>
      </c>
      <c r="N21" s="15">
        <f>+K21-H21</f>
        <v>0</v>
      </c>
      <c r="O21" s="87"/>
      <c r="P21" s="116">
        <v>8</v>
      </c>
      <c r="Q21" s="15">
        <f>+K21-E21</f>
        <v>0</v>
      </c>
      <c r="R21" s="87"/>
      <c r="S21" s="87"/>
      <c r="T21" s="87"/>
      <c r="U21" s="87"/>
    </row>
    <row r="22" spans="2:21" ht="12.75">
      <c r="B22" s="139" t="s">
        <v>109</v>
      </c>
      <c r="C22" s="119"/>
      <c r="D22" s="152"/>
      <c r="E22" s="153">
        <v>-62001</v>
      </c>
      <c r="G22" s="152"/>
      <c r="H22" s="153">
        <v>-62164</v>
      </c>
      <c r="I22" s="10"/>
      <c r="J22" s="152"/>
      <c r="K22" s="153">
        <v>-61569</v>
      </c>
      <c r="M22" s="116">
        <v>9</v>
      </c>
      <c r="N22" s="15">
        <f>+K22-H22</f>
        <v>595</v>
      </c>
      <c r="O22" s="87"/>
      <c r="P22" s="116">
        <v>9</v>
      </c>
      <c r="Q22" s="15">
        <f>+K22-E22</f>
        <v>432</v>
      </c>
      <c r="R22" s="87"/>
      <c r="S22" s="87"/>
      <c r="T22" s="87"/>
      <c r="U22" s="87"/>
    </row>
    <row r="23" spans="2:21" ht="13.5" thickBot="1">
      <c r="B23" s="139" t="s">
        <v>59</v>
      </c>
      <c r="C23" s="119"/>
      <c r="D23" s="152"/>
      <c r="E23" s="153">
        <v>569</v>
      </c>
      <c r="G23" s="152"/>
      <c r="H23" s="153">
        <v>569</v>
      </c>
      <c r="I23" s="10"/>
      <c r="J23" s="152"/>
      <c r="K23" s="153">
        <v>569</v>
      </c>
      <c r="M23" s="116">
        <v>10</v>
      </c>
      <c r="N23" s="15">
        <f>+K23-H23</f>
        <v>0</v>
      </c>
      <c r="O23" s="87"/>
      <c r="P23" s="116">
        <v>10</v>
      </c>
      <c r="Q23" s="17">
        <f>+K23-E23</f>
        <v>0</v>
      </c>
      <c r="R23" s="87"/>
      <c r="S23" s="87"/>
      <c r="T23" s="87"/>
      <c r="U23" s="87"/>
    </row>
    <row r="24" spans="2:21" ht="13.5" thickBot="1">
      <c r="B24" s="140"/>
      <c r="C24" s="119"/>
      <c r="D24" s="157"/>
      <c r="E24" s="156">
        <f>SUM(E21:E23)</f>
        <v>-58784</v>
      </c>
      <c r="G24" s="157"/>
      <c r="H24" s="156">
        <f>SUM(H21:H23)</f>
        <v>-58947</v>
      </c>
      <c r="I24" s="10"/>
      <c r="J24" s="157"/>
      <c r="K24" s="156">
        <f>SUM(K21:K23)</f>
        <v>-58352</v>
      </c>
      <c r="L24" s="87"/>
      <c r="M24" s="120"/>
      <c r="N24" s="16">
        <f>+K24-H24</f>
        <v>595</v>
      </c>
      <c r="O24" s="87"/>
      <c r="P24" s="120"/>
      <c r="Q24" s="17">
        <f>+K24-E24</f>
        <v>432</v>
      </c>
      <c r="R24" s="87"/>
      <c r="S24" s="87"/>
      <c r="T24" s="87"/>
      <c r="U24" s="87"/>
    </row>
    <row r="25" spans="1:21" ht="12.75">
      <c r="A25" s="87"/>
      <c r="B25" s="159"/>
      <c r="C25" s="159"/>
      <c r="D25" s="94"/>
      <c r="E25" s="94"/>
      <c r="F25" s="87"/>
      <c r="G25" s="10"/>
      <c r="H25" s="10"/>
      <c r="I25" s="10"/>
      <c r="J25" s="10"/>
      <c r="K25" s="10"/>
      <c r="L25" s="87"/>
      <c r="M25" s="158"/>
      <c r="N25" s="10"/>
      <c r="O25" s="87"/>
      <c r="P25" s="158"/>
      <c r="Q25" s="10"/>
      <c r="R25" s="87"/>
      <c r="S25" s="87"/>
      <c r="T25" s="87"/>
      <c r="U25" s="87"/>
    </row>
    <row r="26" spans="1:2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12.75" hidden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58"/>
      <c r="Q27" s="87"/>
      <c r="R27" s="87"/>
      <c r="S27" s="87"/>
      <c r="T27" s="87"/>
      <c r="U27" s="87"/>
    </row>
    <row r="28" spans="1:21" ht="12.75" hidden="1">
      <c r="A28" s="87"/>
      <c r="B28" s="160"/>
      <c r="C28" s="160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121"/>
      <c r="P28" s="122"/>
      <c r="Q28" s="87"/>
      <c r="R28" s="87"/>
      <c r="S28" s="87"/>
      <c r="T28" s="87"/>
      <c r="U28" s="87"/>
    </row>
    <row r="29" spans="1:21" ht="12.75" hidden="1">
      <c r="A29" s="87"/>
      <c r="B29" s="160"/>
      <c r="C29" s="160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121"/>
      <c r="P29" s="122"/>
      <c r="Q29" s="87"/>
      <c r="R29" s="87"/>
      <c r="S29" s="87"/>
      <c r="T29" s="87"/>
      <c r="U29" s="87"/>
    </row>
    <row r="30" spans="1:21" ht="12.75" hidden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123"/>
      <c r="P30" s="87"/>
      <c r="Q30" s="161"/>
      <c r="R30" s="87"/>
      <c r="S30" s="87"/>
      <c r="T30" s="87"/>
      <c r="U30" s="87"/>
    </row>
    <row r="31" spans="1:21" ht="34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123"/>
      <c r="P31" s="87"/>
      <c r="Q31" s="87"/>
      <c r="R31" s="87"/>
      <c r="S31" s="87"/>
      <c r="T31" s="87"/>
      <c r="U31" s="87"/>
    </row>
    <row r="32" spans="1:21" ht="12.75" hidden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123"/>
      <c r="P32" s="122"/>
      <c r="Q32" s="87"/>
      <c r="R32" s="87"/>
      <c r="S32" s="87"/>
      <c r="T32" s="87"/>
      <c r="U32" s="87"/>
    </row>
    <row r="33" spans="1:21" ht="12.75" hidden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24"/>
      <c r="P33" s="122"/>
      <c r="Q33" s="87"/>
      <c r="R33" s="87"/>
      <c r="S33" s="87"/>
      <c r="T33" s="87"/>
      <c r="U33" s="87"/>
    </row>
    <row r="34" spans="1:21" s="126" customFormat="1" ht="12.75" hidden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7"/>
      <c r="N34" s="127"/>
      <c r="O34" s="128"/>
      <c r="P34" s="129"/>
      <c r="Q34" s="125"/>
      <c r="R34" s="125"/>
      <c r="S34" s="125"/>
      <c r="T34" s="125"/>
      <c r="U34" s="125"/>
    </row>
    <row r="35" spans="1:21" ht="12.75" hidden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123"/>
      <c r="P35" s="87"/>
      <c r="Q35" s="87"/>
      <c r="R35" s="87"/>
      <c r="S35" s="87"/>
      <c r="T35" s="87"/>
      <c r="U35" s="87"/>
    </row>
    <row r="36" spans="1:21" ht="12.75" hidden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3"/>
      <c r="P36" s="87"/>
      <c r="Q36" s="87"/>
      <c r="R36" s="87"/>
      <c r="S36" s="87"/>
      <c r="T36" s="87"/>
      <c r="U36" s="87"/>
    </row>
    <row r="37" spans="1:21" ht="12.75" hidden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23"/>
      <c r="P37" s="122"/>
      <c r="Q37" s="87"/>
      <c r="R37" s="87"/>
      <c r="S37" s="87"/>
      <c r="T37" s="87"/>
      <c r="U37" s="87"/>
    </row>
    <row r="38" spans="1:21" ht="12.75" hidden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123"/>
      <c r="P38" s="87"/>
      <c r="Q38" s="87"/>
      <c r="R38" s="87"/>
      <c r="S38" s="87"/>
      <c r="T38" s="87"/>
      <c r="U38" s="87"/>
    </row>
    <row r="39" spans="1:21" ht="12.75" hidden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123"/>
      <c r="P39" s="87"/>
      <c r="Q39" s="87"/>
      <c r="R39" s="87"/>
      <c r="S39" s="87"/>
      <c r="T39" s="87"/>
      <c r="U39" s="87"/>
    </row>
    <row r="40" spans="1:21" ht="12.75" hidden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23"/>
      <c r="P40" s="122"/>
      <c r="Q40" s="87"/>
      <c r="R40" s="87"/>
      <c r="S40" s="87"/>
      <c r="T40" s="87"/>
      <c r="U40" s="87"/>
    </row>
    <row r="41" spans="1:21" ht="12.75" hidden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123"/>
      <c r="P41" s="87"/>
      <c r="Q41" s="87"/>
      <c r="R41" s="87"/>
      <c r="S41" s="87"/>
      <c r="T41" s="87"/>
      <c r="U41" s="87"/>
    </row>
    <row r="42" spans="1:21" ht="12.75" hidden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123"/>
      <c r="P42" s="87"/>
      <c r="Q42" s="87"/>
      <c r="R42" s="87"/>
      <c r="S42" s="87"/>
      <c r="T42" s="87"/>
      <c r="U42" s="87"/>
    </row>
    <row r="43" spans="1:21" ht="12.75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123"/>
      <c r="P43" s="122"/>
      <c r="Q43" s="159"/>
      <c r="R43" s="87"/>
      <c r="S43" s="87"/>
      <c r="T43" s="87"/>
      <c r="U43" s="87"/>
    </row>
    <row r="44" spans="1:21" ht="12.75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3"/>
      <c r="P44" s="87"/>
      <c r="Q44" s="159"/>
      <c r="R44" s="87"/>
      <c r="S44" s="87"/>
      <c r="T44" s="87"/>
      <c r="U44" s="87"/>
    </row>
    <row r="45" spans="1:21" ht="12.75" hidden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4"/>
      <c r="P45" s="87"/>
      <c r="Q45" s="159"/>
      <c r="R45" s="87"/>
      <c r="S45" s="87"/>
      <c r="T45" s="87"/>
      <c r="U45" s="87"/>
    </row>
    <row r="46" spans="1:21" ht="12.75" hidden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124"/>
      <c r="P46" s="87"/>
      <c r="Q46" s="159"/>
      <c r="R46" s="87"/>
      <c r="S46" s="87"/>
      <c r="T46" s="87"/>
      <c r="U46" s="87"/>
    </row>
    <row r="47" spans="1:21" ht="12.75" hidden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124"/>
      <c r="P47" s="87"/>
      <c r="Q47" s="159"/>
      <c r="R47" s="87"/>
      <c r="S47" s="87"/>
      <c r="T47" s="87"/>
      <c r="U47" s="87"/>
    </row>
    <row r="48" spans="1:21" s="126" customFormat="1" ht="12.75" hidden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30"/>
      <c r="P48" s="125"/>
      <c r="Q48" s="162"/>
      <c r="R48" s="125"/>
      <c r="S48" s="125"/>
      <c r="T48" s="125"/>
      <c r="U48" s="125"/>
    </row>
    <row r="49" spans="1:21" s="126" customFormat="1" ht="12.75" hidden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30"/>
      <c r="P49" s="125"/>
      <c r="Q49" s="162"/>
      <c r="R49" s="125"/>
      <c r="S49" s="125"/>
      <c r="T49" s="125"/>
      <c r="U49" s="125"/>
    </row>
    <row r="50" spans="1:21" ht="12.75" hidden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23"/>
      <c r="P50" s="87"/>
      <c r="Q50" s="87"/>
      <c r="R50" s="87"/>
      <c r="S50" s="87"/>
      <c r="T50" s="87"/>
      <c r="U50" s="87"/>
    </row>
    <row r="51" spans="1:21" ht="12.75" hidden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123"/>
      <c r="P51" s="87"/>
      <c r="Q51" s="87"/>
      <c r="R51" s="87"/>
      <c r="S51" s="87"/>
      <c r="T51" s="87"/>
      <c r="U51" s="87"/>
    </row>
    <row r="52" spans="1:21" ht="12.75" hidden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23"/>
      <c r="P52" s="122"/>
      <c r="Q52" s="87"/>
      <c r="R52" s="87"/>
      <c r="S52" s="87"/>
      <c r="T52" s="87"/>
      <c r="U52" s="87"/>
    </row>
    <row r="53" spans="1:21" ht="12.75" hidden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123"/>
      <c r="P53" s="87"/>
      <c r="Q53" s="87"/>
      <c r="R53" s="87"/>
      <c r="S53" s="87"/>
      <c r="T53" s="87"/>
      <c r="U53" s="87"/>
    </row>
    <row r="54" spans="1:21" ht="12.75" hidden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123"/>
      <c r="P54" s="87"/>
      <c r="Q54" s="87"/>
      <c r="R54" s="87"/>
      <c r="S54" s="87"/>
      <c r="T54" s="87"/>
      <c r="U54" s="87"/>
    </row>
    <row r="55" spans="1:21" ht="12.75" hidden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123"/>
      <c r="P55" s="122"/>
      <c r="Q55" s="87"/>
      <c r="R55" s="87"/>
      <c r="S55" s="87"/>
      <c r="T55" s="87"/>
      <c r="U55" s="87"/>
    </row>
    <row r="56" spans="1:21" ht="12.75" hidden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123"/>
      <c r="P56" s="87"/>
      <c r="Q56" s="87"/>
      <c r="R56" s="87"/>
      <c r="S56" s="87"/>
      <c r="T56" s="87"/>
      <c r="U56" s="87"/>
    </row>
    <row r="57" spans="1:21" ht="12.75" hidden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123"/>
      <c r="P57" s="87"/>
      <c r="Q57" s="87"/>
      <c r="R57" s="87"/>
      <c r="S57" s="87"/>
      <c r="T57" s="87"/>
      <c r="U57" s="87"/>
    </row>
    <row r="58" spans="1:21" ht="12.75" hidden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31"/>
      <c r="P58" s="122"/>
      <c r="Q58" s="159"/>
      <c r="R58" s="87"/>
      <c r="S58" s="87"/>
      <c r="T58" s="87"/>
      <c r="U58" s="87"/>
    </row>
    <row r="59" spans="1:21" ht="12.75" hidden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1:21" ht="12.75" hidden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158"/>
      <c r="Q60" s="87"/>
      <c r="R60" s="87"/>
      <c r="S60" s="87"/>
      <c r="T60" s="87"/>
      <c r="U60" s="87"/>
    </row>
    <row r="61" spans="1:21" ht="12.75" hidden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</row>
    <row r="62" spans="1:21" ht="12.75">
      <c r="A62" s="87"/>
      <c r="B62" s="160"/>
      <c r="C62" s="160"/>
      <c r="D62" s="87"/>
      <c r="E62" s="87"/>
      <c r="F62" s="87"/>
      <c r="G62" s="87"/>
      <c r="H62" s="87"/>
      <c r="I62" s="87"/>
      <c r="J62" s="87"/>
      <c r="K62" s="10"/>
      <c r="L62" s="87"/>
      <c r="M62" s="87"/>
      <c r="N62" s="87"/>
      <c r="O62" s="87"/>
      <c r="P62" s="87"/>
      <c r="Q62" s="10"/>
      <c r="R62" s="87"/>
      <c r="S62" s="87"/>
      <c r="T62" s="87"/>
      <c r="U62" s="87"/>
    </row>
    <row r="63" spans="4:19" ht="12.75"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</sheetData>
  <mergeCells count="6">
    <mergeCell ref="P3:Q3"/>
    <mergeCell ref="S3:T3"/>
    <mergeCell ref="M3:N3"/>
    <mergeCell ref="D3:E3"/>
    <mergeCell ref="G3:H3"/>
    <mergeCell ref="J3:K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08"/>
  <sheetViews>
    <sheetView zoomScale="75" zoomScaleNormal="75" workbookViewId="0" topLeftCell="A1">
      <pane xSplit="2" ySplit="4" topLeftCell="I5" activePane="bottomRight" state="frozen"/>
      <selection pane="topLeft" activeCell="T26" sqref="T26"/>
      <selection pane="topRight" activeCell="T26" sqref="T26"/>
      <selection pane="bottomLeft" activeCell="T26" sqref="T26"/>
      <selection pane="bottomRight" activeCell="T26" sqref="T26"/>
    </sheetView>
  </sheetViews>
  <sheetFormatPr defaultColWidth="9.140625" defaultRowHeight="12.75"/>
  <cols>
    <col min="1" max="1" width="24.00390625" style="22" bestFit="1" customWidth="1"/>
    <col min="2" max="2" width="3.140625" style="44" customWidth="1"/>
    <col min="3" max="3" width="14.7109375" style="44" customWidth="1"/>
    <col min="4" max="4" width="17.28125" style="44" customWidth="1"/>
    <col min="5" max="5" width="3.140625" style="44" customWidth="1"/>
    <col min="6" max="6" width="18.421875" style="44" hidden="1" customWidth="1"/>
    <col min="7" max="7" width="13.28125" style="44" hidden="1" customWidth="1"/>
    <col min="8" max="8" width="2.421875" style="44" hidden="1" customWidth="1"/>
    <col min="9" max="10" width="14.421875" style="44" customWidth="1"/>
    <col min="11" max="11" width="4.140625" style="44" customWidth="1"/>
    <col min="12" max="13" width="14.421875" style="44" customWidth="1"/>
    <col min="14" max="14" width="3.57421875" style="44" customWidth="1"/>
    <col min="15" max="15" width="13.140625" style="44" bestFit="1" customWidth="1"/>
    <col min="16" max="16" width="13.28125" style="44" bestFit="1" customWidth="1"/>
    <col min="17" max="17" width="2.421875" style="44" customWidth="1"/>
    <col min="18" max="19" width="14.28125" style="44" bestFit="1" customWidth="1"/>
    <col min="20" max="20" width="2.421875" style="44" customWidth="1"/>
    <col min="21" max="21" width="14.7109375" style="66" hidden="1" customWidth="1"/>
    <col min="22" max="22" width="17.00390625" style="66" hidden="1" customWidth="1"/>
    <col min="23" max="23" width="11.421875" style="44" customWidth="1"/>
    <col min="24" max="24" width="14.8515625" style="44" bestFit="1" customWidth="1"/>
    <col min="25" max="16384" width="11.421875" style="44" customWidth="1"/>
  </cols>
  <sheetData>
    <row r="1" spans="1:22" s="22" customFormat="1" ht="15.75">
      <c r="A1" s="22" t="s">
        <v>106</v>
      </c>
      <c r="U1" s="194"/>
      <c r="V1" s="194"/>
    </row>
    <row r="2" spans="3:22" ht="15.75">
      <c r="C2" s="45"/>
      <c r="D2" s="45"/>
      <c r="F2" s="45"/>
      <c r="G2" s="45"/>
      <c r="O2" s="45"/>
      <c r="P2" s="45"/>
      <c r="R2" s="45"/>
      <c r="S2" s="45"/>
      <c r="U2" s="195"/>
      <c r="V2" s="195"/>
    </row>
    <row r="3" spans="2:22" s="22" customFormat="1" ht="15.75">
      <c r="B3" s="23"/>
      <c r="C3" s="262" t="s">
        <v>113</v>
      </c>
      <c r="D3" s="262"/>
      <c r="E3" s="42"/>
      <c r="F3" s="263" t="s">
        <v>81</v>
      </c>
      <c r="G3" s="263"/>
      <c r="I3" s="262" t="s">
        <v>163</v>
      </c>
      <c r="J3" s="262"/>
      <c r="K3" s="227"/>
      <c r="L3" s="264" t="s">
        <v>162</v>
      </c>
      <c r="M3" s="264"/>
      <c r="O3" s="263" t="s">
        <v>61</v>
      </c>
      <c r="P3" s="263"/>
      <c r="Q3" s="25"/>
      <c r="R3" s="263" t="s">
        <v>82</v>
      </c>
      <c r="S3" s="263"/>
      <c r="T3" s="25"/>
      <c r="U3" s="265" t="s">
        <v>107</v>
      </c>
      <c r="V3" s="265"/>
    </row>
    <row r="4" spans="1:22" s="32" customFormat="1" ht="47.25">
      <c r="A4" s="26"/>
      <c r="B4" s="27"/>
      <c r="C4" s="28" t="s">
        <v>79</v>
      </c>
      <c r="D4" s="29" t="s">
        <v>80</v>
      </c>
      <c r="E4" s="31"/>
      <c r="F4" s="28" t="s">
        <v>79</v>
      </c>
      <c r="G4" s="29" t="s">
        <v>80</v>
      </c>
      <c r="H4" s="22"/>
      <c r="I4" s="28" t="s">
        <v>79</v>
      </c>
      <c r="J4" s="29" t="s">
        <v>80</v>
      </c>
      <c r="K4" s="30"/>
      <c r="L4" s="230" t="s">
        <v>79</v>
      </c>
      <c r="M4" s="231" t="s">
        <v>80</v>
      </c>
      <c r="N4" s="22"/>
      <c r="O4" s="28" t="s">
        <v>62</v>
      </c>
      <c r="P4" s="29" t="s">
        <v>63</v>
      </c>
      <c r="Q4" s="30"/>
      <c r="R4" s="28" t="s">
        <v>64</v>
      </c>
      <c r="S4" s="29" t="s">
        <v>65</v>
      </c>
      <c r="T4" s="30"/>
      <c r="U4" s="60" t="s">
        <v>64</v>
      </c>
      <c r="V4" s="61" t="s">
        <v>65</v>
      </c>
    </row>
    <row r="5" spans="1:22" ht="15.75">
      <c r="A5" s="33" t="s">
        <v>66</v>
      </c>
      <c r="B5" s="46"/>
      <c r="C5" s="43">
        <f>9022000.39775007/1000</f>
        <v>9022.000397750071</v>
      </c>
      <c r="D5" s="47">
        <f>+C5</f>
        <v>9022.000397750071</v>
      </c>
      <c r="E5" s="48"/>
      <c r="F5" s="55"/>
      <c r="G5" s="49">
        <f>+F5</f>
        <v>0</v>
      </c>
      <c r="H5" s="22"/>
      <c r="I5" s="43">
        <v>9022</v>
      </c>
      <c r="J5" s="47">
        <f>+I5</f>
        <v>9022</v>
      </c>
      <c r="K5" s="228"/>
      <c r="L5" s="232">
        <v>9022</v>
      </c>
      <c r="M5" s="233">
        <f>+L5</f>
        <v>9022</v>
      </c>
      <c r="N5" s="22"/>
      <c r="O5" s="34">
        <v>9022</v>
      </c>
      <c r="P5" s="49">
        <f>+O5</f>
        <v>9022</v>
      </c>
      <c r="Q5" s="50"/>
      <c r="R5" s="34">
        <v>9118</v>
      </c>
      <c r="S5" s="49">
        <f>+R5</f>
        <v>9118</v>
      </c>
      <c r="T5" s="50"/>
      <c r="U5" s="62">
        <v>9616</v>
      </c>
      <c r="V5" s="63">
        <f>+U5</f>
        <v>9616</v>
      </c>
    </row>
    <row r="6" spans="1:22" ht="15.75">
      <c r="A6" s="33" t="s">
        <v>67</v>
      </c>
      <c r="B6" s="46"/>
      <c r="C6" s="43">
        <f>7402500.0093514/1000</f>
        <v>7402.5000093514</v>
      </c>
      <c r="D6" s="47">
        <f aca="true" t="shared" si="0" ref="D6:D16">+D5+C6</f>
        <v>16424.50040710147</v>
      </c>
      <c r="E6" s="48"/>
      <c r="F6" s="55"/>
      <c r="G6" s="49">
        <f aca="true" t="shared" si="1" ref="G6:G16">+G5+F6</f>
        <v>0</v>
      </c>
      <c r="H6" s="22"/>
      <c r="I6" s="43">
        <v>7402.5</v>
      </c>
      <c r="J6" s="47">
        <f aca="true" t="shared" si="2" ref="J6:J16">+J5+I6</f>
        <v>16424.5</v>
      </c>
      <c r="K6" s="228"/>
      <c r="L6" s="232">
        <v>7402.5</v>
      </c>
      <c r="M6" s="233">
        <f aca="true" t="shared" si="3" ref="M6:M16">+M5+L6</f>
        <v>16424.5</v>
      </c>
      <c r="N6" s="22"/>
      <c r="O6" s="34">
        <f>7402500/1000</f>
        <v>7402.5</v>
      </c>
      <c r="P6" s="49">
        <f aca="true" t="shared" si="4" ref="P6:P16">+P5+O6</f>
        <v>16424.5</v>
      </c>
      <c r="Q6" s="50"/>
      <c r="R6" s="34">
        <v>8340.5</v>
      </c>
      <c r="S6" s="49">
        <f aca="true" t="shared" si="5" ref="S6:S16">+S5+R6</f>
        <v>17458.5</v>
      </c>
      <c r="T6" s="50"/>
      <c r="U6" s="62">
        <v>7480</v>
      </c>
      <c r="V6" s="63">
        <f aca="true" t="shared" si="6" ref="V6:V16">+V5+U6</f>
        <v>17096</v>
      </c>
    </row>
    <row r="7" spans="1:22" ht="15.75">
      <c r="A7" s="33" t="s">
        <v>68</v>
      </c>
      <c r="B7" s="46"/>
      <c r="C7" s="43">
        <v>8475</v>
      </c>
      <c r="D7" s="47">
        <f t="shared" si="0"/>
        <v>24899.50040710147</v>
      </c>
      <c r="E7" s="48"/>
      <c r="F7" s="55"/>
      <c r="G7" s="49">
        <f t="shared" si="1"/>
        <v>0</v>
      </c>
      <c r="H7" s="22"/>
      <c r="I7" s="43">
        <v>8475</v>
      </c>
      <c r="J7" s="47">
        <f t="shared" si="2"/>
        <v>24899.5</v>
      </c>
      <c r="K7" s="228"/>
      <c r="L7" s="232">
        <v>8475</v>
      </c>
      <c r="M7" s="233">
        <f t="shared" si="3"/>
        <v>24899.5</v>
      </c>
      <c r="N7" s="22"/>
      <c r="O7" s="34">
        <f>8475000/1000</f>
        <v>8475</v>
      </c>
      <c r="P7" s="49">
        <f t="shared" si="4"/>
        <v>24899.5</v>
      </c>
      <c r="Q7" s="50"/>
      <c r="R7" s="34">
        <v>8477</v>
      </c>
      <c r="S7" s="49">
        <f t="shared" si="5"/>
        <v>25935.5</v>
      </c>
      <c r="T7" s="50"/>
      <c r="U7" s="62">
        <v>7956</v>
      </c>
      <c r="V7" s="63">
        <f t="shared" si="6"/>
        <v>25052</v>
      </c>
    </row>
    <row r="8" spans="1:24" ht="15.75">
      <c r="A8" s="33" t="s">
        <v>69</v>
      </c>
      <c r="B8" s="46"/>
      <c r="C8" s="43">
        <v>8301.839</v>
      </c>
      <c r="D8" s="47">
        <f t="shared" si="0"/>
        <v>33201.33940710147</v>
      </c>
      <c r="E8" s="48"/>
      <c r="F8" s="55"/>
      <c r="G8" s="49">
        <f t="shared" si="1"/>
        <v>0</v>
      </c>
      <c r="H8" s="22"/>
      <c r="I8" s="43">
        <v>8301.839</v>
      </c>
      <c r="J8" s="47">
        <f t="shared" si="2"/>
        <v>33201.339</v>
      </c>
      <c r="K8" s="228"/>
      <c r="L8" s="232">
        <v>8301.839</v>
      </c>
      <c r="M8" s="233">
        <f t="shared" si="3"/>
        <v>33201.339</v>
      </c>
      <c r="N8" s="22"/>
      <c r="O8" s="34">
        <f>8302000/1000</f>
        <v>8302</v>
      </c>
      <c r="P8" s="49">
        <f t="shared" si="4"/>
        <v>33201.5</v>
      </c>
      <c r="Q8" s="50"/>
      <c r="R8" s="34">
        <v>8716</v>
      </c>
      <c r="S8" s="49">
        <f t="shared" si="5"/>
        <v>34651.5</v>
      </c>
      <c r="T8" s="50"/>
      <c r="U8" s="62">
        <v>8224</v>
      </c>
      <c r="V8" s="63">
        <f t="shared" si="6"/>
        <v>33276</v>
      </c>
      <c r="X8" s="192"/>
    </row>
    <row r="9" spans="1:24" ht="15.75">
      <c r="A9" s="33" t="s">
        <v>70</v>
      </c>
      <c r="B9" s="46"/>
      <c r="C9" s="43">
        <v>8839.703</v>
      </c>
      <c r="D9" s="47">
        <f t="shared" si="0"/>
        <v>42041.04240710147</v>
      </c>
      <c r="E9" s="48"/>
      <c r="F9" s="35"/>
      <c r="G9" s="49">
        <f t="shared" si="1"/>
        <v>0</v>
      </c>
      <c r="H9" s="22"/>
      <c r="I9" s="43">
        <v>8555.076</v>
      </c>
      <c r="J9" s="47">
        <f t="shared" si="2"/>
        <v>41756.415</v>
      </c>
      <c r="K9" s="228"/>
      <c r="L9" s="232">
        <v>8528.951</v>
      </c>
      <c r="M9" s="233">
        <f t="shared" si="3"/>
        <v>41730.29</v>
      </c>
      <c r="N9" s="22"/>
      <c r="O9" s="34">
        <v>8528</v>
      </c>
      <c r="P9" s="49">
        <f t="shared" si="4"/>
        <v>41729.5</v>
      </c>
      <c r="Q9" s="50"/>
      <c r="R9" s="34">
        <v>8557.735</v>
      </c>
      <c r="S9" s="49">
        <f t="shared" si="5"/>
        <v>43209.235</v>
      </c>
      <c r="T9" s="50"/>
      <c r="U9" s="62">
        <v>8248</v>
      </c>
      <c r="V9" s="63">
        <f t="shared" si="6"/>
        <v>41524</v>
      </c>
      <c r="X9" s="193"/>
    </row>
    <row r="10" spans="1:22" ht="15.75">
      <c r="A10" s="33" t="s">
        <v>71</v>
      </c>
      <c r="B10" s="46"/>
      <c r="C10" s="43">
        <v>8681.607</v>
      </c>
      <c r="D10" s="47">
        <f t="shared" si="0"/>
        <v>50722.649407101475</v>
      </c>
      <c r="E10" s="48"/>
      <c r="F10" s="35"/>
      <c r="G10" s="49">
        <f t="shared" si="1"/>
        <v>0</v>
      </c>
      <c r="H10" s="22"/>
      <c r="I10" s="43">
        <f>8644.815-14.951</f>
        <v>8629.864000000001</v>
      </c>
      <c r="J10" s="47">
        <f t="shared" si="2"/>
        <v>50386.279</v>
      </c>
      <c r="K10" s="228"/>
      <c r="L10" s="232">
        <f>(8644.815-14.951)-26.125</f>
        <v>8603.739000000001</v>
      </c>
      <c r="M10" s="233">
        <f t="shared" si="3"/>
        <v>50334.029</v>
      </c>
      <c r="N10" s="22"/>
      <c r="O10" s="34">
        <v>8179</v>
      </c>
      <c r="P10" s="49">
        <f t="shared" si="4"/>
        <v>49908.5</v>
      </c>
      <c r="Q10" s="50"/>
      <c r="R10" s="34">
        <v>8408.693</v>
      </c>
      <c r="S10" s="49">
        <f t="shared" si="5"/>
        <v>51617.928</v>
      </c>
      <c r="T10" s="50"/>
      <c r="U10" s="62">
        <v>8158</v>
      </c>
      <c r="V10" s="63">
        <f t="shared" si="6"/>
        <v>49682</v>
      </c>
    </row>
    <row r="11" spans="1:22" ht="15.75">
      <c r="A11" s="33" t="s">
        <v>72</v>
      </c>
      <c r="B11" s="46"/>
      <c r="C11" s="43">
        <v>8605.659</v>
      </c>
      <c r="D11" s="47">
        <f t="shared" si="0"/>
        <v>59328.308407101475</v>
      </c>
      <c r="E11" s="48"/>
      <c r="F11" s="35"/>
      <c r="G11" s="49">
        <f t="shared" si="1"/>
        <v>0</v>
      </c>
      <c r="H11" s="22"/>
      <c r="I11" s="43">
        <f>8732.07-68.94</f>
        <v>8663.13</v>
      </c>
      <c r="J11" s="47">
        <f t="shared" si="2"/>
        <v>59049.409</v>
      </c>
      <c r="K11" s="228"/>
      <c r="L11" s="232">
        <f>(8732.07-68.94)-26.125</f>
        <v>8637.005</v>
      </c>
      <c r="M11" s="233">
        <f t="shared" si="3"/>
        <v>58971.034</v>
      </c>
      <c r="N11" s="22"/>
      <c r="O11" s="34">
        <v>8563</v>
      </c>
      <c r="P11" s="49">
        <f t="shared" si="4"/>
        <v>58471.5</v>
      </c>
      <c r="Q11" s="50"/>
      <c r="R11" s="34">
        <v>8404.746</v>
      </c>
      <c r="S11" s="49">
        <f t="shared" si="5"/>
        <v>60022.674</v>
      </c>
      <c r="T11" s="50"/>
      <c r="U11" s="62">
        <v>7690</v>
      </c>
      <c r="V11" s="63">
        <f t="shared" si="6"/>
        <v>57372</v>
      </c>
    </row>
    <row r="12" spans="1:22" ht="15.75">
      <c r="A12" s="33" t="s">
        <v>73</v>
      </c>
      <c r="B12" s="46"/>
      <c r="C12" s="43">
        <v>8624.413</v>
      </c>
      <c r="D12" s="47">
        <f t="shared" si="0"/>
        <v>67952.72140710148</v>
      </c>
      <c r="E12" s="48"/>
      <c r="F12" s="35"/>
      <c r="G12" s="49">
        <f t="shared" si="1"/>
        <v>0</v>
      </c>
      <c r="H12" s="22"/>
      <c r="I12" s="43">
        <f>8867.59-24.94</f>
        <v>8842.65</v>
      </c>
      <c r="J12" s="47">
        <f t="shared" si="2"/>
        <v>67892.059</v>
      </c>
      <c r="K12" s="228"/>
      <c r="L12" s="232">
        <f>(8867.59-24.94)-26.125</f>
        <v>8816.525</v>
      </c>
      <c r="M12" s="233">
        <f t="shared" si="3"/>
        <v>67787.559</v>
      </c>
      <c r="N12" s="22"/>
      <c r="O12" s="34">
        <v>7926</v>
      </c>
      <c r="P12" s="49">
        <f t="shared" si="4"/>
        <v>66397.5</v>
      </c>
      <c r="Q12" s="50"/>
      <c r="R12" s="34">
        <v>8589.044999999998</v>
      </c>
      <c r="S12" s="49">
        <f t="shared" si="5"/>
        <v>68611.719</v>
      </c>
      <c r="T12" s="50"/>
      <c r="U12" s="62">
        <v>8124</v>
      </c>
      <c r="V12" s="63">
        <f t="shared" si="6"/>
        <v>65496</v>
      </c>
    </row>
    <row r="13" spans="1:22" ht="15.75">
      <c r="A13" s="33" t="s">
        <v>74</v>
      </c>
      <c r="B13" s="46"/>
      <c r="C13" s="43">
        <v>8298.168</v>
      </c>
      <c r="D13" s="47">
        <f t="shared" si="0"/>
        <v>76250.88940710148</v>
      </c>
      <c r="E13" s="48"/>
      <c r="F13" s="35"/>
      <c r="G13" s="49">
        <f t="shared" si="1"/>
        <v>0</v>
      </c>
      <c r="H13" s="22"/>
      <c r="I13" s="43">
        <f>9307.888-41.99</f>
        <v>9265.898000000001</v>
      </c>
      <c r="J13" s="47">
        <f t="shared" si="2"/>
        <v>77157.957</v>
      </c>
      <c r="K13" s="228"/>
      <c r="L13" s="232">
        <f>(9307.888-41.99)-26.125</f>
        <v>9239.773000000001</v>
      </c>
      <c r="M13" s="233">
        <f t="shared" si="3"/>
        <v>77027.332</v>
      </c>
      <c r="N13" s="22"/>
      <c r="O13" s="34">
        <v>8021</v>
      </c>
      <c r="P13" s="49">
        <f t="shared" si="4"/>
        <v>74418.5</v>
      </c>
      <c r="Q13" s="50"/>
      <c r="R13" s="34">
        <v>8407.642</v>
      </c>
      <c r="S13" s="49">
        <f t="shared" si="5"/>
        <v>77019.361</v>
      </c>
      <c r="T13" s="50"/>
      <c r="U13" s="62">
        <v>7767</v>
      </c>
      <c r="V13" s="63">
        <f t="shared" si="6"/>
        <v>73263</v>
      </c>
    </row>
    <row r="14" spans="1:22" ht="15.75">
      <c r="A14" s="33" t="s">
        <v>75</v>
      </c>
      <c r="B14" s="46"/>
      <c r="C14" s="43">
        <v>8661.922</v>
      </c>
      <c r="D14" s="47">
        <f t="shared" si="0"/>
        <v>84912.81140710149</v>
      </c>
      <c r="E14" s="48"/>
      <c r="F14" s="35"/>
      <c r="G14" s="49">
        <f t="shared" si="1"/>
        <v>0</v>
      </c>
      <c r="H14" s="22"/>
      <c r="I14" s="43">
        <f>10196.536-113.99</f>
        <v>10082.546</v>
      </c>
      <c r="J14" s="47">
        <f t="shared" si="2"/>
        <v>87240.503</v>
      </c>
      <c r="K14" s="228"/>
      <c r="L14" s="232">
        <f>((10196.536-113.99))-26.125</f>
        <v>10056.421</v>
      </c>
      <c r="M14" s="233">
        <f t="shared" si="3"/>
        <v>87083.753</v>
      </c>
      <c r="N14" s="22"/>
      <c r="O14" s="34">
        <v>9466</v>
      </c>
      <c r="P14" s="49">
        <f t="shared" si="4"/>
        <v>83884.5</v>
      </c>
      <c r="Q14" s="50"/>
      <c r="R14" s="34">
        <v>8685.08</v>
      </c>
      <c r="S14" s="49">
        <f t="shared" si="5"/>
        <v>85704.441</v>
      </c>
      <c r="T14" s="50"/>
      <c r="U14" s="62">
        <v>9184</v>
      </c>
      <c r="V14" s="63">
        <f t="shared" si="6"/>
        <v>82447</v>
      </c>
    </row>
    <row r="15" spans="1:22" ht="15.75">
      <c r="A15" s="33" t="s">
        <v>76</v>
      </c>
      <c r="B15" s="46"/>
      <c r="C15" s="43">
        <v>8450.677</v>
      </c>
      <c r="D15" s="47">
        <f t="shared" si="0"/>
        <v>93363.48840710148</v>
      </c>
      <c r="E15" s="48"/>
      <c r="F15" s="35"/>
      <c r="G15" s="49">
        <f t="shared" si="1"/>
        <v>0</v>
      </c>
      <c r="H15" s="22"/>
      <c r="I15" s="43">
        <f>9019.519-113.99</f>
        <v>8905.529</v>
      </c>
      <c r="J15" s="47">
        <f t="shared" si="2"/>
        <v>96146.03199999999</v>
      </c>
      <c r="K15" s="228"/>
      <c r="L15" s="232">
        <f>(9019.519-113.99)-26.125</f>
        <v>8879.404</v>
      </c>
      <c r="M15" s="233">
        <f t="shared" si="3"/>
        <v>95963.15699999999</v>
      </c>
      <c r="N15" s="22"/>
      <c r="O15" s="34">
        <v>9732</v>
      </c>
      <c r="P15" s="49">
        <f t="shared" si="4"/>
        <v>93616.5</v>
      </c>
      <c r="Q15" s="50"/>
      <c r="R15" s="34"/>
      <c r="S15" s="49">
        <f t="shared" si="5"/>
        <v>85704.441</v>
      </c>
      <c r="T15" s="50"/>
      <c r="U15" s="62">
        <v>8517</v>
      </c>
      <c r="V15" s="63">
        <f t="shared" si="6"/>
        <v>90964</v>
      </c>
    </row>
    <row r="16" spans="1:22" ht="15.75">
      <c r="A16" s="33" t="s">
        <v>77</v>
      </c>
      <c r="B16" s="46"/>
      <c r="C16" s="43">
        <v>9554.431</v>
      </c>
      <c r="D16" s="47">
        <f t="shared" si="0"/>
        <v>102917.91940710148</v>
      </c>
      <c r="E16" s="48"/>
      <c r="F16" s="56"/>
      <c r="G16" s="49">
        <f t="shared" si="1"/>
        <v>0</v>
      </c>
      <c r="H16" s="22"/>
      <c r="I16" s="43">
        <f>10194.858-120.161</f>
        <v>10074.697</v>
      </c>
      <c r="J16" s="47">
        <f t="shared" si="2"/>
        <v>106220.72899999999</v>
      </c>
      <c r="K16" s="228"/>
      <c r="L16" s="232">
        <f>(10194.858-120.161)-26.125</f>
        <v>10048.572</v>
      </c>
      <c r="M16" s="233">
        <f t="shared" si="3"/>
        <v>106011.72899999999</v>
      </c>
      <c r="N16" s="22"/>
      <c r="O16" s="34">
        <v>10756</v>
      </c>
      <c r="P16" s="49">
        <f t="shared" si="4"/>
        <v>104372.5</v>
      </c>
      <c r="Q16" s="50"/>
      <c r="R16" s="34"/>
      <c r="S16" s="49">
        <f t="shared" si="5"/>
        <v>85704.441</v>
      </c>
      <c r="T16" s="50"/>
      <c r="U16" s="62">
        <v>9901</v>
      </c>
      <c r="V16" s="63">
        <f t="shared" si="6"/>
        <v>100865</v>
      </c>
    </row>
    <row r="17" spans="1:22" s="22" customFormat="1" ht="15.75">
      <c r="A17" s="33" t="s">
        <v>78</v>
      </c>
      <c r="B17" s="24"/>
      <c r="C17" s="40">
        <f>SUM(C5:C16)</f>
        <v>102917.91940710148</v>
      </c>
      <c r="D17" s="41"/>
      <c r="E17" s="42"/>
      <c r="F17" s="36">
        <f>SUM(F5:F16)</f>
        <v>0</v>
      </c>
      <c r="G17" s="37"/>
      <c r="I17" s="40">
        <f>SUM(I5:I16)</f>
        <v>106220.72899999999</v>
      </c>
      <c r="J17" s="41"/>
      <c r="K17" s="229"/>
      <c r="L17" s="234">
        <f>SUM(L5:L16)</f>
        <v>106011.72899999999</v>
      </c>
      <c r="M17" s="235"/>
      <c r="O17" s="36">
        <f>SUM(O5:O16)</f>
        <v>104372.5</v>
      </c>
      <c r="P17" s="37"/>
      <c r="Q17" s="38"/>
      <c r="R17" s="36">
        <f>SUM(R5:R16)</f>
        <v>85704.441</v>
      </c>
      <c r="S17" s="37"/>
      <c r="T17" s="38"/>
      <c r="U17" s="64">
        <f>SUM(U5:U16)</f>
        <v>100865</v>
      </c>
      <c r="V17" s="65"/>
    </row>
    <row r="18" spans="1:22" ht="9.75" customHeight="1">
      <c r="A18" s="39"/>
      <c r="L18" s="236"/>
      <c r="M18" s="236"/>
      <c r="U18" s="196"/>
      <c r="V18" s="196"/>
    </row>
    <row r="19" spans="1:22" ht="15.75" hidden="1">
      <c r="A19" s="39"/>
      <c r="L19" s="236"/>
      <c r="M19" s="236"/>
      <c r="U19" s="196"/>
      <c r="V19" s="196"/>
    </row>
    <row r="20" spans="1:22" ht="15.75" hidden="1">
      <c r="A20" s="39"/>
      <c r="L20" s="236"/>
      <c r="M20" s="236"/>
      <c r="U20" s="196"/>
      <c r="V20" s="196"/>
    </row>
    <row r="21" spans="12:22" ht="15.75" hidden="1">
      <c r="L21" s="236"/>
      <c r="M21" s="236"/>
      <c r="U21" s="196"/>
      <c r="V21" s="196"/>
    </row>
    <row r="22" spans="3:22" ht="15.75" hidden="1">
      <c r="C22" s="45"/>
      <c r="L22" s="236"/>
      <c r="M22" s="236"/>
      <c r="U22" s="196"/>
      <c r="V22" s="196"/>
    </row>
    <row r="23" spans="1:22" ht="15.75">
      <c r="A23" s="22" t="s">
        <v>114</v>
      </c>
      <c r="B23" s="163"/>
      <c r="C23" s="166">
        <v>99386.253</v>
      </c>
      <c r="D23" s="164"/>
      <c r="I23" s="166">
        <v>104576.253</v>
      </c>
      <c r="L23" s="237">
        <v>104373</v>
      </c>
      <c r="M23" s="236"/>
      <c r="U23" s="196"/>
      <c r="V23" s="196"/>
    </row>
    <row r="24" spans="3:22" ht="9.75" customHeight="1">
      <c r="C24" s="167"/>
      <c r="L24" s="236"/>
      <c r="M24" s="236"/>
      <c r="U24" s="196"/>
      <c r="V24" s="196"/>
    </row>
    <row r="25" spans="1:22" ht="16.5" thickBot="1">
      <c r="A25" s="22" t="s">
        <v>115</v>
      </c>
      <c r="C25" s="168">
        <f>C17-C23</f>
        <v>3531.666407101482</v>
      </c>
      <c r="E25" s="101"/>
      <c r="F25" s="51">
        <f>+C17-F17</f>
        <v>102917.91940710148</v>
      </c>
      <c r="I25" s="168">
        <f>I17-I23</f>
        <v>1644.475999999995</v>
      </c>
      <c r="L25" s="238">
        <f>L17-L23</f>
        <v>1638.728999999992</v>
      </c>
      <c r="M25" s="236"/>
      <c r="U25" s="196"/>
      <c r="V25" s="196"/>
    </row>
    <row r="26" spans="3:22" ht="15.75">
      <c r="C26" s="165"/>
      <c r="E26" s="101"/>
      <c r="F26" s="51"/>
      <c r="U26" s="196"/>
      <c r="V26" s="196"/>
    </row>
    <row r="27" spans="1:22" ht="15.75">
      <c r="A27" s="52" t="s">
        <v>60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196"/>
      <c r="V27" s="196"/>
    </row>
    <row r="28" spans="1:22" ht="15.75">
      <c r="A28" s="5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196"/>
      <c r="V28" s="196"/>
    </row>
    <row r="29" spans="1:22" ht="15.75">
      <c r="A29" s="261" t="s">
        <v>116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58"/>
      <c r="U29" s="196"/>
      <c r="V29" s="196"/>
    </row>
    <row r="30" spans="1:22" ht="15">
      <c r="A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196"/>
      <c r="V30" s="196"/>
    </row>
    <row r="31" spans="1:22" ht="15.75">
      <c r="A31" s="261" t="s">
        <v>165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58"/>
      <c r="R31" s="58"/>
      <c r="S31" s="58"/>
      <c r="T31" s="58"/>
      <c r="U31" s="196"/>
      <c r="V31" s="196"/>
    </row>
    <row r="32" spans="1:22" ht="15">
      <c r="A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96"/>
      <c r="V32" s="196"/>
    </row>
    <row r="33" spans="1:22" ht="34.5" customHeight="1">
      <c r="A33" s="261" t="s">
        <v>164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58"/>
      <c r="U33" s="196"/>
      <c r="V33" s="196"/>
    </row>
    <row r="34" spans="1:22" ht="15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58"/>
      <c r="U34" s="196"/>
      <c r="V34" s="196"/>
    </row>
    <row r="35" spans="1:22" s="53" customFormat="1" ht="15.75">
      <c r="A35" s="54" t="s">
        <v>83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197"/>
      <c r="V35" s="197"/>
    </row>
    <row r="36" spans="1:22" ht="15">
      <c r="A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196"/>
      <c r="V36" s="196"/>
    </row>
    <row r="37" spans="1:22" ht="54" customHeight="1">
      <c r="A37" s="261" t="s">
        <v>84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58"/>
      <c r="U37" s="196"/>
      <c r="V37" s="196"/>
    </row>
    <row r="38" spans="1:22" ht="15">
      <c r="A38" s="44"/>
      <c r="U38" s="196"/>
      <c r="V38" s="196"/>
    </row>
    <row r="39" spans="21:22" ht="15.75">
      <c r="U39" s="196"/>
      <c r="V39" s="196"/>
    </row>
    <row r="40" spans="21:22" ht="15.75">
      <c r="U40" s="196"/>
      <c r="V40" s="196"/>
    </row>
    <row r="41" spans="21:22" ht="15.75">
      <c r="U41" s="196"/>
      <c r="V41" s="196"/>
    </row>
    <row r="42" spans="21:22" ht="15.75">
      <c r="U42" s="196"/>
      <c r="V42" s="196"/>
    </row>
    <row r="43" spans="21:22" ht="15.75">
      <c r="U43" s="196"/>
      <c r="V43" s="196"/>
    </row>
    <row r="44" spans="21:22" ht="15.75">
      <c r="U44" s="196"/>
      <c r="V44" s="196"/>
    </row>
    <row r="45" spans="21:22" ht="15.75">
      <c r="U45" s="196"/>
      <c r="V45" s="196"/>
    </row>
    <row r="46" spans="21:22" ht="15.75">
      <c r="U46" s="196"/>
      <c r="V46" s="196"/>
    </row>
    <row r="47" spans="21:22" ht="15.75">
      <c r="U47" s="196"/>
      <c r="V47" s="196"/>
    </row>
    <row r="48" spans="21:22" ht="15.75">
      <c r="U48" s="196"/>
      <c r="V48" s="196"/>
    </row>
    <row r="49" spans="21:22" ht="15.75">
      <c r="U49" s="196"/>
      <c r="V49" s="196"/>
    </row>
    <row r="50" spans="21:22" ht="15.75">
      <c r="U50" s="196"/>
      <c r="V50" s="196"/>
    </row>
    <row r="51" spans="21:22" ht="15.75">
      <c r="U51" s="196"/>
      <c r="V51" s="196"/>
    </row>
    <row r="52" spans="21:22" ht="15.75">
      <c r="U52" s="196"/>
      <c r="V52" s="196"/>
    </row>
    <row r="53" spans="21:22" ht="15.75">
      <c r="U53" s="196"/>
      <c r="V53" s="196"/>
    </row>
    <row r="54" spans="21:22" ht="15.75">
      <c r="U54" s="196"/>
      <c r="V54" s="196"/>
    </row>
    <row r="55" spans="21:22" ht="15.75">
      <c r="U55" s="196"/>
      <c r="V55" s="196"/>
    </row>
    <row r="56" spans="21:22" ht="15.75">
      <c r="U56" s="196"/>
      <c r="V56" s="196"/>
    </row>
    <row r="57" spans="21:22" ht="15.75">
      <c r="U57" s="196"/>
      <c r="V57" s="196"/>
    </row>
    <row r="58" spans="21:22" ht="15.75">
      <c r="U58" s="196"/>
      <c r="V58" s="196"/>
    </row>
    <row r="59" spans="21:22" ht="15.75">
      <c r="U59" s="196"/>
      <c r="V59" s="196"/>
    </row>
    <row r="60" spans="21:22" ht="15.75">
      <c r="U60" s="196"/>
      <c r="V60" s="196"/>
    </row>
    <row r="61" spans="21:22" ht="15.75">
      <c r="U61" s="196"/>
      <c r="V61" s="196"/>
    </row>
    <row r="62" spans="21:22" ht="15.75">
      <c r="U62" s="196"/>
      <c r="V62" s="196"/>
    </row>
    <row r="63" spans="21:22" ht="15.75">
      <c r="U63" s="196"/>
      <c r="V63" s="196"/>
    </row>
    <row r="64" spans="21:22" ht="15.75">
      <c r="U64" s="196"/>
      <c r="V64" s="196"/>
    </row>
    <row r="65" spans="21:22" ht="15.75">
      <c r="U65" s="196"/>
      <c r="V65" s="196"/>
    </row>
    <row r="66" spans="21:22" ht="15.75">
      <c r="U66" s="196"/>
      <c r="V66" s="196"/>
    </row>
    <row r="67" spans="21:22" ht="15.75">
      <c r="U67" s="196"/>
      <c r="V67" s="196"/>
    </row>
    <row r="68" spans="21:22" ht="15.75">
      <c r="U68" s="196"/>
      <c r="V68" s="196"/>
    </row>
    <row r="69" spans="21:22" ht="15.75">
      <c r="U69" s="196"/>
      <c r="V69" s="196"/>
    </row>
    <row r="70" spans="21:22" ht="15.75">
      <c r="U70" s="196"/>
      <c r="V70" s="196"/>
    </row>
    <row r="71" spans="21:22" ht="15.75">
      <c r="U71" s="196"/>
      <c r="V71" s="196"/>
    </row>
    <row r="72" spans="21:22" ht="15.75">
      <c r="U72" s="196"/>
      <c r="V72" s="196"/>
    </row>
    <row r="73" spans="21:22" ht="15.75">
      <c r="U73" s="196"/>
      <c r="V73" s="196"/>
    </row>
    <row r="74" spans="21:22" ht="15.75">
      <c r="U74" s="196"/>
      <c r="V74" s="196"/>
    </row>
    <row r="75" spans="21:22" ht="15.75">
      <c r="U75" s="196"/>
      <c r="V75" s="196"/>
    </row>
    <row r="76" spans="21:22" ht="15.75">
      <c r="U76" s="196"/>
      <c r="V76" s="196"/>
    </row>
    <row r="77" spans="21:22" ht="15.75">
      <c r="U77" s="196"/>
      <c r="V77" s="196"/>
    </row>
    <row r="78" spans="21:22" ht="15.75">
      <c r="U78" s="196"/>
      <c r="V78" s="196"/>
    </row>
    <row r="79" spans="21:22" ht="15.75">
      <c r="U79" s="196"/>
      <c r="V79" s="196"/>
    </row>
    <row r="80" spans="21:22" ht="15.75">
      <c r="U80" s="196"/>
      <c r="V80" s="196"/>
    </row>
    <row r="81" spans="21:22" ht="15.75">
      <c r="U81" s="196"/>
      <c r="V81" s="196"/>
    </row>
    <row r="82" spans="21:22" ht="15.75">
      <c r="U82" s="196"/>
      <c r="V82" s="196"/>
    </row>
    <row r="83" spans="21:22" ht="15.75">
      <c r="U83" s="196"/>
      <c r="V83" s="196"/>
    </row>
    <row r="84" spans="21:22" ht="15.75">
      <c r="U84" s="196"/>
      <c r="V84" s="196"/>
    </row>
    <row r="85" spans="21:22" ht="15.75">
      <c r="U85" s="196"/>
      <c r="V85" s="196"/>
    </row>
    <row r="86" spans="21:22" ht="15.75">
      <c r="U86" s="196"/>
      <c r="V86" s="196"/>
    </row>
    <row r="87" spans="21:22" ht="15.75">
      <c r="U87" s="196"/>
      <c r="V87" s="196"/>
    </row>
    <row r="88" spans="21:22" ht="15.75">
      <c r="U88" s="196"/>
      <c r="V88" s="196"/>
    </row>
    <row r="89" spans="21:22" ht="15.75">
      <c r="U89" s="196"/>
      <c r="V89" s="196"/>
    </row>
    <row r="90" spans="21:22" ht="15.75">
      <c r="U90" s="196"/>
      <c r="V90" s="196"/>
    </row>
    <row r="91" spans="21:22" ht="15.75">
      <c r="U91" s="196"/>
      <c r="V91" s="196"/>
    </row>
    <row r="92" spans="21:22" ht="15.75">
      <c r="U92" s="196"/>
      <c r="V92" s="196"/>
    </row>
    <row r="93" spans="21:22" ht="15.75">
      <c r="U93" s="196"/>
      <c r="V93" s="196"/>
    </row>
    <row r="94" spans="21:22" ht="15.75">
      <c r="U94" s="196"/>
      <c r="V94" s="196"/>
    </row>
    <row r="95" spans="21:22" ht="15.75">
      <c r="U95" s="196"/>
      <c r="V95" s="196"/>
    </row>
    <row r="96" spans="21:22" ht="15.75">
      <c r="U96" s="196"/>
      <c r="V96" s="196"/>
    </row>
    <row r="97" spans="21:22" ht="15.75">
      <c r="U97" s="196"/>
      <c r="V97" s="196"/>
    </row>
    <row r="98" spans="21:22" ht="15.75">
      <c r="U98" s="196"/>
      <c r="V98" s="196"/>
    </row>
    <row r="99" spans="21:22" ht="15.75">
      <c r="U99" s="196"/>
      <c r="V99" s="196"/>
    </row>
    <row r="100" spans="21:22" ht="15.75">
      <c r="U100" s="196"/>
      <c r="V100" s="196"/>
    </row>
    <row r="101" spans="21:22" ht="15.75">
      <c r="U101" s="196"/>
      <c r="V101" s="196"/>
    </row>
    <row r="102" spans="21:22" ht="15.75">
      <c r="U102" s="196"/>
      <c r="V102" s="196"/>
    </row>
    <row r="103" spans="21:22" ht="15.75">
      <c r="U103" s="196"/>
      <c r="V103" s="196"/>
    </row>
    <row r="104" spans="21:22" ht="15.75">
      <c r="U104" s="196"/>
      <c r="V104" s="196"/>
    </row>
    <row r="105" spans="21:22" ht="15.75">
      <c r="U105" s="196"/>
      <c r="V105" s="196"/>
    </row>
    <row r="106" spans="21:22" ht="15.75">
      <c r="U106" s="196"/>
      <c r="V106" s="196"/>
    </row>
    <row r="107" spans="21:22" ht="15.75">
      <c r="U107" s="196"/>
      <c r="V107" s="196"/>
    </row>
    <row r="108" spans="21:22" ht="15.75">
      <c r="U108" s="196"/>
      <c r="V108" s="196"/>
    </row>
    <row r="109" spans="21:22" ht="15.75">
      <c r="U109" s="196"/>
      <c r="V109" s="196"/>
    </row>
    <row r="110" spans="21:22" ht="15.75">
      <c r="U110" s="196"/>
      <c r="V110" s="196"/>
    </row>
    <row r="111" spans="21:22" ht="15.75">
      <c r="U111" s="196"/>
      <c r="V111" s="196"/>
    </row>
    <row r="112" spans="21:22" ht="15.75">
      <c r="U112" s="196"/>
      <c r="V112" s="196"/>
    </row>
    <row r="113" spans="21:22" ht="15.75">
      <c r="U113" s="196"/>
      <c r="V113" s="196"/>
    </row>
    <row r="114" spans="21:22" ht="15.75">
      <c r="U114" s="196"/>
      <c r="V114" s="196"/>
    </row>
    <row r="115" spans="21:22" ht="15.75">
      <c r="U115" s="196"/>
      <c r="V115" s="196"/>
    </row>
    <row r="116" spans="21:22" ht="15.75">
      <c r="U116" s="196"/>
      <c r="V116" s="196"/>
    </row>
    <row r="117" spans="21:22" ht="15.75">
      <c r="U117" s="196"/>
      <c r="V117" s="196"/>
    </row>
    <row r="118" spans="21:22" ht="15.75">
      <c r="U118" s="196"/>
      <c r="V118" s="196"/>
    </row>
    <row r="119" spans="21:22" ht="15.75">
      <c r="U119" s="196"/>
      <c r="V119" s="196"/>
    </row>
    <row r="120" spans="21:22" ht="15.75">
      <c r="U120" s="196"/>
      <c r="V120" s="196"/>
    </row>
    <row r="121" spans="21:22" ht="15.75">
      <c r="U121" s="196"/>
      <c r="V121" s="196"/>
    </row>
    <row r="122" spans="21:22" ht="15.75">
      <c r="U122" s="196"/>
      <c r="V122" s="196"/>
    </row>
    <row r="123" spans="21:22" ht="15.75">
      <c r="U123" s="196"/>
      <c r="V123" s="196"/>
    </row>
    <row r="124" spans="21:22" ht="15.75">
      <c r="U124" s="196"/>
      <c r="V124" s="196"/>
    </row>
    <row r="125" spans="21:22" ht="15.75">
      <c r="U125" s="196"/>
      <c r="V125" s="196"/>
    </row>
    <row r="126" spans="21:22" ht="15.75">
      <c r="U126" s="196"/>
      <c r="V126" s="196"/>
    </row>
    <row r="127" spans="21:22" ht="15.75">
      <c r="U127" s="196"/>
      <c r="V127" s="196"/>
    </row>
    <row r="128" spans="21:22" ht="15.75">
      <c r="U128" s="196"/>
      <c r="V128" s="196"/>
    </row>
    <row r="129" spans="21:22" ht="15.75">
      <c r="U129" s="196"/>
      <c r="V129" s="196"/>
    </row>
    <row r="130" spans="21:22" ht="15.75">
      <c r="U130" s="196"/>
      <c r="V130" s="196"/>
    </row>
    <row r="131" spans="21:22" ht="15.75">
      <c r="U131" s="196"/>
      <c r="V131" s="196"/>
    </row>
    <row r="132" spans="21:22" ht="15.75">
      <c r="U132" s="196"/>
      <c r="V132" s="196"/>
    </row>
    <row r="133" spans="21:22" ht="15.75">
      <c r="U133" s="196"/>
      <c r="V133" s="196"/>
    </row>
    <row r="134" spans="21:22" ht="15.75">
      <c r="U134" s="196"/>
      <c r="V134" s="196"/>
    </row>
    <row r="135" spans="21:22" ht="15.75">
      <c r="U135" s="196"/>
      <c r="V135" s="196"/>
    </row>
    <row r="136" spans="21:22" ht="15.75">
      <c r="U136" s="196"/>
      <c r="V136" s="196"/>
    </row>
    <row r="137" spans="21:22" ht="15.75">
      <c r="U137" s="196"/>
      <c r="V137" s="196"/>
    </row>
    <row r="138" spans="21:22" ht="15.75">
      <c r="U138" s="196"/>
      <c r="V138" s="196"/>
    </row>
    <row r="139" spans="21:22" ht="15.75">
      <c r="U139" s="196"/>
      <c r="V139" s="196"/>
    </row>
    <row r="140" spans="21:22" ht="15.75">
      <c r="U140" s="196"/>
      <c r="V140" s="196"/>
    </row>
    <row r="141" spans="21:22" ht="15.75">
      <c r="U141" s="196"/>
      <c r="V141" s="196"/>
    </row>
    <row r="142" spans="21:22" ht="15.75">
      <c r="U142" s="196"/>
      <c r="V142" s="196"/>
    </row>
    <row r="143" spans="21:22" ht="15.75">
      <c r="U143" s="196"/>
      <c r="V143" s="196"/>
    </row>
    <row r="144" spans="21:22" ht="15.75">
      <c r="U144" s="196"/>
      <c r="V144" s="196"/>
    </row>
    <row r="145" spans="21:22" ht="15.75">
      <c r="U145" s="196"/>
      <c r="V145" s="196"/>
    </row>
    <row r="146" spans="21:22" ht="15.75">
      <c r="U146" s="196"/>
      <c r="V146" s="196"/>
    </row>
    <row r="147" spans="21:22" ht="15.75">
      <c r="U147" s="196"/>
      <c r="V147" s="196"/>
    </row>
    <row r="148" spans="21:22" ht="15.75">
      <c r="U148" s="196"/>
      <c r="V148" s="196"/>
    </row>
    <row r="149" spans="21:22" ht="15.75">
      <c r="U149" s="196"/>
      <c r="V149" s="196"/>
    </row>
    <row r="150" spans="21:22" ht="15.75">
      <c r="U150" s="196"/>
      <c r="V150" s="196"/>
    </row>
    <row r="151" spans="21:22" ht="15.75">
      <c r="U151" s="196"/>
      <c r="V151" s="196"/>
    </row>
    <row r="152" spans="21:22" ht="15.75">
      <c r="U152" s="196"/>
      <c r="V152" s="196"/>
    </row>
    <row r="153" spans="21:22" ht="15.75">
      <c r="U153" s="196"/>
      <c r="V153" s="196"/>
    </row>
    <row r="154" spans="21:22" ht="15.75">
      <c r="U154" s="196"/>
      <c r="V154" s="196"/>
    </row>
    <row r="155" spans="21:22" ht="15.75">
      <c r="U155" s="196"/>
      <c r="V155" s="196"/>
    </row>
    <row r="156" spans="21:22" ht="15.75">
      <c r="U156" s="196"/>
      <c r="V156" s="196"/>
    </row>
    <row r="157" spans="21:22" ht="15.75">
      <c r="U157" s="196"/>
      <c r="V157" s="196"/>
    </row>
    <row r="158" spans="21:22" ht="15.75">
      <c r="U158" s="196"/>
      <c r="V158" s="196"/>
    </row>
    <row r="159" spans="21:22" ht="15.75">
      <c r="U159" s="196"/>
      <c r="V159" s="196"/>
    </row>
    <row r="160" spans="21:22" ht="15.75">
      <c r="U160" s="196"/>
      <c r="V160" s="196"/>
    </row>
    <row r="161" spans="21:22" ht="15.75">
      <c r="U161" s="196"/>
      <c r="V161" s="196"/>
    </row>
    <row r="162" spans="21:22" ht="15.75">
      <c r="U162" s="196"/>
      <c r="V162" s="196"/>
    </row>
    <row r="163" spans="21:22" ht="15.75">
      <c r="U163" s="196"/>
      <c r="V163" s="196"/>
    </row>
    <row r="164" spans="21:22" ht="15.75">
      <c r="U164" s="196"/>
      <c r="V164" s="196"/>
    </row>
    <row r="165" spans="21:22" ht="15.75">
      <c r="U165" s="196"/>
      <c r="V165" s="196"/>
    </row>
    <row r="166" spans="21:22" ht="15.75">
      <c r="U166" s="196"/>
      <c r="V166" s="196"/>
    </row>
    <row r="167" spans="21:22" ht="15.75">
      <c r="U167" s="196"/>
      <c r="V167" s="196"/>
    </row>
    <row r="168" spans="21:22" ht="15.75">
      <c r="U168" s="196"/>
      <c r="V168" s="196"/>
    </row>
    <row r="169" spans="21:22" ht="15.75">
      <c r="U169" s="196"/>
      <c r="V169" s="196"/>
    </row>
    <row r="170" spans="21:22" ht="15.75">
      <c r="U170" s="196"/>
      <c r="V170" s="196"/>
    </row>
    <row r="171" spans="21:22" ht="15.75">
      <c r="U171" s="196"/>
      <c r="V171" s="196"/>
    </row>
    <row r="172" spans="21:22" ht="15.75">
      <c r="U172" s="196"/>
      <c r="V172" s="196"/>
    </row>
    <row r="173" spans="21:22" ht="15.75">
      <c r="U173" s="196"/>
      <c r="V173" s="196"/>
    </row>
    <row r="174" spans="21:22" ht="15.75">
      <c r="U174" s="196"/>
      <c r="V174" s="196"/>
    </row>
    <row r="175" spans="21:22" ht="15.75">
      <c r="U175" s="196"/>
      <c r="V175" s="196"/>
    </row>
    <row r="176" spans="21:22" ht="15.75">
      <c r="U176" s="196"/>
      <c r="V176" s="196"/>
    </row>
    <row r="177" spans="21:22" ht="15.75">
      <c r="U177" s="196"/>
      <c r="V177" s="196"/>
    </row>
    <row r="178" spans="21:22" ht="15.75">
      <c r="U178" s="196"/>
      <c r="V178" s="196"/>
    </row>
    <row r="179" spans="21:22" ht="15.75">
      <c r="U179" s="196"/>
      <c r="V179" s="196"/>
    </row>
    <row r="180" spans="21:22" ht="15.75">
      <c r="U180" s="196"/>
      <c r="V180" s="196"/>
    </row>
    <row r="181" spans="21:22" ht="15.75">
      <c r="U181" s="196"/>
      <c r="V181" s="196"/>
    </row>
    <row r="182" spans="21:22" ht="15.75">
      <c r="U182" s="196"/>
      <c r="V182" s="196"/>
    </row>
    <row r="183" spans="21:22" ht="15.75">
      <c r="U183" s="196"/>
      <c r="V183" s="196"/>
    </row>
    <row r="184" spans="21:22" ht="15.75">
      <c r="U184" s="196"/>
      <c r="V184" s="196"/>
    </row>
    <row r="185" spans="21:22" ht="15.75">
      <c r="U185" s="196"/>
      <c r="V185" s="196"/>
    </row>
    <row r="186" spans="21:22" ht="15.75">
      <c r="U186" s="196"/>
      <c r="V186" s="196"/>
    </row>
    <row r="187" spans="21:22" ht="15.75">
      <c r="U187" s="196"/>
      <c r="V187" s="196"/>
    </row>
    <row r="188" spans="21:22" ht="15.75">
      <c r="U188" s="196"/>
      <c r="V188" s="196"/>
    </row>
    <row r="189" spans="21:22" ht="15.75">
      <c r="U189" s="196"/>
      <c r="V189" s="196"/>
    </row>
    <row r="190" spans="21:22" ht="15.75">
      <c r="U190" s="196"/>
      <c r="V190" s="196"/>
    </row>
    <row r="191" spans="21:22" ht="15.75">
      <c r="U191" s="196"/>
      <c r="V191" s="196"/>
    </row>
    <row r="192" spans="21:22" ht="15.75">
      <c r="U192" s="196"/>
      <c r="V192" s="196"/>
    </row>
    <row r="193" spans="21:22" ht="15.75">
      <c r="U193" s="196"/>
      <c r="V193" s="196"/>
    </row>
    <row r="194" spans="21:22" ht="15.75">
      <c r="U194" s="196"/>
      <c r="V194" s="196"/>
    </row>
    <row r="195" spans="21:22" ht="15.75">
      <c r="U195" s="196"/>
      <c r="V195" s="196"/>
    </row>
    <row r="196" spans="21:22" ht="15.75">
      <c r="U196" s="196"/>
      <c r="V196" s="196"/>
    </row>
    <row r="197" spans="21:22" ht="15.75">
      <c r="U197" s="196"/>
      <c r="V197" s="196"/>
    </row>
    <row r="198" spans="21:22" ht="15.75">
      <c r="U198" s="196"/>
      <c r="V198" s="196"/>
    </row>
    <row r="199" spans="21:22" ht="15.75">
      <c r="U199" s="196"/>
      <c r="V199" s="196"/>
    </row>
    <row r="200" spans="21:22" ht="15.75">
      <c r="U200" s="196"/>
      <c r="V200" s="196"/>
    </row>
    <row r="201" spans="21:22" ht="15.75">
      <c r="U201" s="196"/>
      <c r="V201" s="196"/>
    </row>
    <row r="202" spans="21:22" ht="15.75">
      <c r="U202" s="196"/>
      <c r="V202" s="196"/>
    </row>
    <row r="203" spans="21:22" ht="15.75">
      <c r="U203" s="196"/>
      <c r="V203" s="196"/>
    </row>
    <row r="204" spans="21:22" ht="15.75">
      <c r="U204" s="196"/>
      <c r="V204" s="196"/>
    </row>
    <row r="205" spans="21:22" ht="15.75">
      <c r="U205" s="196"/>
      <c r="V205" s="196"/>
    </row>
    <row r="206" spans="21:22" ht="15.75">
      <c r="U206" s="196"/>
      <c r="V206" s="196"/>
    </row>
    <row r="207" spans="21:22" ht="15.75">
      <c r="U207" s="196"/>
      <c r="V207" s="196"/>
    </row>
    <row r="208" spans="21:22" ht="15.75">
      <c r="U208" s="196"/>
      <c r="V208" s="196"/>
    </row>
    <row r="209" spans="21:22" ht="15.75">
      <c r="U209" s="196"/>
      <c r="V209" s="196"/>
    </row>
    <row r="210" spans="21:22" ht="15.75">
      <c r="U210" s="196"/>
      <c r="V210" s="196"/>
    </row>
    <row r="211" spans="21:22" ht="15.75">
      <c r="U211" s="196"/>
      <c r="V211" s="196"/>
    </row>
    <row r="212" spans="21:22" ht="15.75">
      <c r="U212" s="196"/>
      <c r="V212" s="196"/>
    </row>
    <row r="213" spans="21:22" ht="15.75">
      <c r="U213" s="196"/>
      <c r="V213" s="196"/>
    </row>
    <row r="214" spans="21:22" ht="15.75">
      <c r="U214" s="196"/>
      <c r="V214" s="196"/>
    </row>
    <row r="215" spans="21:22" ht="15.75">
      <c r="U215" s="196"/>
      <c r="V215" s="196"/>
    </row>
    <row r="216" spans="21:22" ht="15.75">
      <c r="U216" s="196"/>
      <c r="V216" s="196"/>
    </row>
    <row r="217" spans="21:22" ht="15.75">
      <c r="U217" s="196"/>
      <c r="V217" s="196"/>
    </row>
    <row r="218" spans="21:22" ht="15.75">
      <c r="U218" s="196"/>
      <c r="V218" s="196"/>
    </row>
    <row r="219" spans="21:22" ht="15.75">
      <c r="U219" s="196"/>
      <c r="V219" s="196"/>
    </row>
    <row r="220" spans="21:22" ht="15.75">
      <c r="U220" s="196"/>
      <c r="V220" s="196"/>
    </row>
    <row r="221" spans="21:22" ht="15.75">
      <c r="U221" s="196"/>
      <c r="V221" s="196"/>
    </row>
    <row r="222" spans="21:22" ht="15.75">
      <c r="U222" s="196"/>
      <c r="V222" s="196"/>
    </row>
    <row r="223" spans="21:22" ht="15.75">
      <c r="U223" s="196"/>
      <c r="V223" s="196"/>
    </row>
    <row r="224" spans="21:22" ht="15.75">
      <c r="U224" s="196"/>
      <c r="V224" s="196"/>
    </row>
    <row r="225" spans="21:22" ht="15.75">
      <c r="U225" s="196"/>
      <c r="V225" s="196"/>
    </row>
    <row r="226" spans="21:22" ht="15.75">
      <c r="U226" s="196"/>
      <c r="V226" s="196"/>
    </row>
    <row r="227" spans="21:22" ht="15.75">
      <c r="U227" s="196"/>
      <c r="V227" s="196"/>
    </row>
    <row r="228" spans="21:22" ht="15.75">
      <c r="U228" s="196"/>
      <c r="V228" s="196"/>
    </row>
    <row r="229" spans="21:22" ht="15.75">
      <c r="U229" s="196"/>
      <c r="V229" s="196"/>
    </row>
    <row r="230" spans="21:22" ht="15.75">
      <c r="U230" s="196"/>
      <c r="V230" s="196"/>
    </row>
    <row r="231" spans="21:22" ht="15.75">
      <c r="U231" s="196"/>
      <c r="V231" s="196"/>
    </row>
    <row r="232" spans="21:22" ht="15.75">
      <c r="U232" s="196"/>
      <c r="V232" s="196"/>
    </row>
    <row r="233" spans="21:22" ht="15.75">
      <c r="U233" s="196"/>
      <c r="V233" s="196"/>
    </row>
    <row r="234" spans="21:22" ht="15.75">
      <c r="U234" s="196"/>
      <c r="V234" s="196"/>
    </row>
    <row r="235" spans="21:22" ht="15.75">
      <c r="U235" s="196"/>
      <c r="V235" s="196"/>
    </row>
    <row r="236" spans="21:22" ht="15.75">
      <c r="U236" s="196"/>
      <c r="V236" s="196"/>
    </row>
    <row r="237" spans="21:22" ht="15.75">
      <c r="U237" s="196"/>
      <c r="V237" s="196"/>
    </row>
    <row r="238" spans="21:22" ht="15.75">
      <c r="U238" s="196"/>
      <c r="V238" s="196"/>
    </row>
    <row r="239" spans="21:22" ht="15.75">
      <c r="U239" s="196"/>
      <c r="V239" s="196"/>
    </row>
    <row r="240" spans="21:22" ht="15.75">
      <c r="U240" s="196"/>
      <c r="V240" s="196"/>
    </row>
    <row r="241" spans="21:22" ht="15.75">
      <c r="U241" s="196"/>
      <c r="V241" s="196"/>
    </row>
    <row r="242" spans="21:22" ht="15.75">
      <c r="U242" s="196"/>
      <c r="V242" s="196"/>
    </row>
    <row r="243" spans="21:22" ht="15.75">
      <c r="U243" s="196"/>
      <c r="V243" s="196"/>
    </row>
    <row r="244" spans="21:22" ht="15.75">
      <c r="U244" s="196"/>
      <c r="V244" s="196"/>
    </row>
    <row r="245" spans="21:22" ht="15.75">
      <c r="U245" s="196"/>
      <c r="V245" s="196"/>
    </row>
    <row r="246" spans="21:22" ht="15.75">
      <c r="U246" s="196"/>
      <c r="V246" s="196"/>
    </row>
    <row r="247" spans="21:22" ht="15.75">
      <c r="U247" s="196"/>
      <c r="V247" s="196"/>
    </row>
    <row r="248" spans="21:22" ht="15.75">
      <c r="U248" s="196"/>
      <c r="V248" s="196"/>
    </row>
    <row r="249" spans="21:22" ht="15.75">
      <c r="U249" s="196"/>
      <c r="V249" s="196"/>
    </row>
    <row r="250" spans="21:22" ht="15.75">
      <c r="U250" s="196"/>
      <c r="V250" s="196"/>
    </row>
    <row r="251" spans="21:22" ht="15.75">
      <c r="U251" s="196"/>
      <c r="V251" s="196"/>
    </row>
    <row r="252" spans="21:22" ht="15.75">
      <c r="U252" s="196"/>
      <c r="V252" s="196"/>
    </row>
    <row r="253" spans="21:22" ht="15.75">
      <c r="U253" s="196"/>
      <c r="V253" s="196"/>
    </row>
    <row r="254" spans="21:22" ht="15.75">
      <c r="U254" s="196"/>
      <c r="V254" s="196"/>
    </row>
    <row r="255" spans="21:22" ht="15.75">
      <c r="U255" s="196"/>
      <c r="V255" s="196"/>
    </row>
    <row r="256" spans="21:22" ht="15.75">
      <c r="U256" s="196"/>
      <c r="V256" s="196"/>
    </row>
    <row r="257" spans="21:22" ht="15.75">
      <c r="U257" s="196"/>
      <c r="V257" s="196"/>
    </row>
    <row r="258" spans="21:22" ht="15.75">
      <c r="U258" s="196"/>
      <c r="V258" s="196"/>
    </row>
    <row r="259" spans="21:22" ht="15.75">
      <c r="U259" s="196"/>
      <c r="V259" s="196"/>
    </row>
    <row r="260" spans="21:22" ht="15.75">
      <c r="U260" s="196"/>
      <c r="V260" s="196"/>
    </row>
    <row r="261" spans="21:22" ht="15.75">
      <c r="U261" s="196"/>
      <c r="V261" s="196"/>
    </row>
    <row r="262" spans="21:22" ht="15.75">
      <c r="U262" s="196"/>
      <c r="V262" s="196"/>
    </row>
    <row r="263" spans="21:22" ht="15.75">
      <c r="U263" s="196"/>
      <c r="V263" s="196"/>
    </row>
    <row r="264" spans="21:22" ht="15.75">
      <c r="U264" s="196"/>
      <c r="V264" s="196"/>
    </row>
    <row r="265" spans="21:22" ht="15.75">
      <c r="U265" s="196"/>
      <c r="V265" s="196"/>
    </row>
    <row r="266" spans="21:22" ht="15.75">
      <c r="U266" s="196"/>
      <c r="V266" s="196"/>
    </row>
    <row r="267" spans="21:22" ht="15.75">
      <c r="U267" s="196"/>
      <c r="V267" s="196"/>
    </row>
    <row r="268" spans="21:22" ht="15.75">
      <c r="U268" s="196"/>
      <c r="V268" s="196"/>
    </row>
    <row r="269" spans="21:22" ht="15.75">
      <c r="U269" s="196"/>
      <c r="V269" s="196"/>
    </row>
    <row r="270" spans="21:22" ht="15.75">
      <c r="U270" s="196"/>
      <c r="V270" s="196"/>
    </row>
    <row r="271" spans="21:22" ht="15.75">
      <c r="U271" s="196"/>
      <c r="V271" s="196"/>
    </row>
    <row r="272" spans="21:22" ht="15.75">
      <c r="U272" s="196"/>
      <c r="V272" s="196"/>
    </row>
    <row r="273" spans="21:22" ht="15.75">
      <c r="U273" s="196"/>
      <c r="V273" s="196"/>
    </row>
    <row r="274" spans="21:22" ht="15.75">
      <c r="U274" s="196"/>
      <c r="V274" s="196"/>
    </row>
    <row r="275" spans="21:22" ht="15.75">
      <c r="U275" s="196"/>
      <c r="V275" s="196"/>
    </row>
    <row r="276" spans="21:22" ht="15.75">
      <c r="U276" s="196"/>
      <c r="V276" s="196"/>
    </row>
    <row r="277" spans="21:22" ht="15.75">
      <c r="U277" s="196"/>
      <c r="V277" s="196"/>
    </row>
    <row r="278" spans="21:22" ht="15.75">
      <c r="U278" s="196"/>
      <c r="V278" s="196"/>
    </row>
    <row r="279" spans="21:22" ht="15.75">
      <c r="U279" s="196"/>
      <c r="V279" s="196"/>
    </row>
    <row r="280" spans="21:22" ht="15.75">
      <c r="U280" s="196"/>
      <c r="V280" s="196"/>
    </row>
    <row r="281" spans="21:22" ht="15.75">
      <c r="U281" s="196"/>
      <c r="V281" s="196"/>
    </row>
    <row r="282" spans="21:22" ht="15.75">
      <c r="U282" s="196"/>
      <c r="V282" s="196"/>
    </row>
    <row r="283" spans="21:22" ht="15.75">
      <c r="U283" s="196"/>
      <c r="V283" s="196"/>
    </row>
    <row r="284" spans="21:22" ht="15.75">
      <c r="U284" s="196"/>
      <c r="V284" s="196"/>
    </row>
    <row r="285" spans="21:22" ht="15.75">
      <c r="U285" s="196"/>
      <c r="V285" s="196"/>
    </row>
    <row r="286" spans="21:22" ht="15.75">
      <c r="U286" s="196"/>
      <c r="V286" s="196"/>
    </row>
    <row r="287" spans="21:22" ht="15.75">
      <c r="U287" s="196"/>
      <c r="V287" s="196"/>
    </row>
    <row r="288" spans="21:22" ht="15.75">
      <c r="U288" s="196"/>
      <c r="V288" s="196"/>
    </row>
    <row r="289" spans="21:22" ht="15.75">
      <c r="U289" s="196"/>
      <c r="V289" s="196"/>
    </row>
    <row r="290" spans="21:22" ht="15.75">
      <c r="U290" s="196"/>
      <c r="V290" s="196"/>
    </row>
    <row r="291" spans="21:22" ht="15.75">
      <c r="U291" s="196"/>
      <c r="V291" s="196"/>
    </row>
    <row r="292" spans="21:22" ht="15.75">
      <c r="U292" s="196"/>
      <c r="V292" s="196"/>
    </row>
    <row r="293" spans="21:22" ht="15.75">
      <c r="U293" s="196"/>
      <c r="V293" s="196"/>
    </row>
    <row r="294" spans="21:22" ht="15.75">
      <c r="U294" s="196"/>
      <c r="V294" s="196"/>
    </row>
    <row r="295" spans="21:22" ht="15.75">
      <c r="U295" s="196"/>
      <c r="V295" s="196"/>
    </row>
    <row r="296" spans="21:22" ht="15.75">
      <c r="U296" s="196"/>
      <c r="V296" s="196"/>
    </row>
    <row r="297" spans="21:22" ht="15.75">
      <c r="U297" s="196"/>
      <c r="V297" s="196"/>
    </row>
    <row r="298" spans="21:22" ht="15.75">
      <c r="U298" s="196"/>
      <c r="V298" s="196"/>
    </row>
    <row r="299" spans="21:22" ht="15.75">
      <c r="U299" s="196"/>
      <c r="V299" s="196"/>
    </row>
    <row r="300" spans="21:22" ht="15.75">
      <c r="U300" s="196"/>
      <c r="V300" s="196"/>
    </row>
    <row r="301" spans="21:22" ht="15.75">
      <c r="U301" s="196"/>
      <c r="V301" s="196"/>
    </row>
    <row r="302" spans="21:22" ht="15.75">
      <c r="U302" s="196"/>
      <c r="V302" s="196"/>
    </row>
    <row r="303" spans="21:22" ht="15.75">
      <c r="U303" s="196"/>
      <c r="V303" s="196"/>
    </row>
    <row r="304" spans="21:22" ht="15.75">
      <c r="U304" s="196"/>
      <c r="V304" s="196"/>
    </row>
    <row r="305" spans="21:22" ht="15.75">
      <c r="U305" s="196"/>
      <c r="V305" s="196"/>
    </row>
    <row r="306" spans="21:22" ht="15.75">
      <c r="U306" s="196"/>
      <c r="V306" s="196"/>
    </row>
    <row r="307" spans="21:22" ht="15.75">
      <c r="U307" s="196"/>
      <c r="V307" s="196"/>
    </row>
    <row r="308" spans="21:22" ht="15.75">
      <c r="U308" s="196"/>
      <c r="V308" s="196"/>
    </row>
    <row r="309" spans="21:22" ht="15.75">
      <c r="U309" s="196"/>
      <c r="V309" s="196"/>
    </row>
    <row r="310" spans="21:22" ht="15.75">
      <c r="U310" s="196"/>
      <c r="V310" s="196"/>
    </row>
    <row r="311" spans="21:22" ht="15.75">
      <c r="U311" s="196"/>
      <c r="V311" s="196"/>
    </row>
    <row r="312" spans="21:22" ht="15.75">
      <c r="U312" s="196"/>
      <c r="V312" s="196"/>
    </row>
    <row r="313" spans="21:22" ht="15.75">
      <c r="U313" s="196"/>
      <c r="V313" s="196"/>
    </row>
    <row r="314" spans="21:22" ht="15.75">
      <c r="U314" s="196"/>
      <c r="V314" s="196"/>
    </row>
    <row r="315" spans="21:22" ht="15.75">
      <c r="U315" s="196"/>
      <c r="V315" s="196"/>
    </row>
    <row r="316" spans="21:22" ht="15.75">
      <c r="U316" s="196"/>
      <c r="V316" s="196"/>
    </row>
    <row r="317" spans="21:22" ht="15.75">
      <c r="U317" s="196"/>
      <c r="V317" s="196"/>
    </row>
    <row r="318" spans="21:22" ht="15.75">
      <c r="U318" s="196"/>
      <c r="V318" s="196"/>
    </row>
    <row r="319" spans="21:22" ht="15.75">
      <c r="U319" s="196"/>
      <c r="V319" s="196"/>
    </row>
    <row r="320" spans="21:22" ht="15.75">
      <c r="U320" s="196"/>
      <c r="V320" s="196"/>
    </row>
    <row r="321" spans="21:22" ht="15.75">
      <c r="U321" s="196"/>
      <c r="V321" s="196"/>
    </row>
    <row r="322" spans="21:22" ht="15.75">
      <c r="U322" s="196"/>
      <c r="V322" s="196"/>
    </row>
    <row r="323" spans="21:22" ht="15.75">
      <c r="U323" s="196"/>
      <c r="V323" s="196"/>
    </row>
    <row r="324" spans="21:22" ht="15.75">
      <c r="U324" s="196"/>
      <c r="V324" s="196"/>
    </row>
    <row r="325" spans="21:22" ht="15.75">
      <c r="U325" s="196"/>
      <c r="V325" s="196"/>
    </row>
    <row r="326" spans="21:22" ht="15.75">
      <c r="U326" s="196"/>
      <c r="V326" s="196"/>
    </row>
    <row r="327" spans="21:22" ht="15.75">
      <c r="U327" s="196"/>
      <c r="V327" s="196"/>
    </row>
    <row r="328" spans="21:22" ht="15.75">
      <c r="U328" s="196"/>
      <c r="V328" s="196"/>
    </row>
    <row r="329" spans="21:22" ht="15.75">
      <c r="U329" s="196"/>
      <c r="V329" s="196"/>
    </row>
    <row r="330" spans="21:22" ht="15.75">
      <c r="U330" s="196"/>
      <c r="V330" s="196"/>
    </row>
    <row r="331" spans="21:22" ht="15.75">
      <c r="U331" s="196"/>
      <c r="V331" s="196"/>
    </row>
    <row r="332" spans="21:22" ht="15.75">
      <c r="U332" s="196"/>
      <c r="V332" s="196"/>
    </row>
    <row r="333" spans="21:22" ht="15.75">
      <c r="U333" s="196"/>
      <c r="V333" s="196"/>
    </row>
    <row r="334" spans="21:22" ht="15.75">
      <c r="U334" s="196"/>
      <c r="V334" s="196"/>
    </row>
    <row r="335" spans="21:22" ht="15.75">
      <c r="U335" s="196"/>
      <c r="V335" s="196"/>
    </row>
    <row r="336" spans="21:22" ht="15.75">
      <c r="U336" s="196"/>
      <c r="V336" s="196"/>
    </row>
    <row r="337" spans="21:22" ht="15.75">
      <c r="U337" s="196"/>
      <c r="V337" s="196"/>
    </row>
    <row r="338" spans="21:22" ht="15.75">
      <c r="U338" s="196"/>
      <c r="V338" s="196"/>
    </row>
    <row r="339" spans="21:22" ht="15.75">
      <c r="U339" s="196"/>
      <c r="V339" s="196"/>
    </row>
    <row r="340" spans="21:22" ht="15.75">
      <c r="U340" s="196"/>
      <c r="V340" s="196"/>
    </row>
    <row r="341" spans="21:22" ht="15.75">
      <c r="U341" s="196"/>
      <c r="V341" s="196"/>
    </row>
    <row r="342" spans="21:22" ht="15.75">
      <c r="U342" s="196"/>
      <c r="V342" s="196"/>
    </row>
    <row r="343" spans="21:22" ht="15.75">
      <c r="U343" s="196"/>
      <c r="V343" s="196"/>
    </row>
    <row r="344" spans="21:22" ht="15.75">
      <c r="U344" s="196"/>
      <c r="V344" s="196"/>
    </row>
    <row r="345" spans="21:22" ht="15.75">
      <c r="U345" s="196"/>
      <c r="V345" s="196"/>
    </row>
    <row r="346" spans="21:22" ht="15.75">
      <c r="U346" s="196"/>
      <c r="V346" s="196"/>
    </row>
    <row r="347" spans="21:22" ht="15.75">
      <c r="U347" s="196"/>
      <c r="V347" s="196"/>
    </row>
    <row r="348" spans="21:22" ht="15.75">
      <c r="U348" s="196"/>
      <c r="V348" s="196"/>
    </row>
    <row r="349" spans="21:22" ht="15.75">
      <c r="U349" s="196"/>
      <c r="V349" s="196"/>
    </row>
    <row r="350" spans="21:22" ht="15.75">
      <c r="U350" s="196"/>
      <c r="V350" s="196"/>
    </row>
    <row r="351" spans="21:22" ht="15.75">
      <c r="U351" s="196"/>
      <c r="V351" s="196"/>
    </row>
    <row r="352" spans="21:22" ht="15.75">
      <c r="U352" s="196"/>
      <c r="V352" s="196"/>
    </row>
    <row r="353" spans="21:22" ht="15.75">
      <c r="U353" s="196"/>
      <c r="V353" s="196"/>
    </row>
    <row r="354" spans="21:22" ht="15.75">
      <c r="U354" s="196"/>
      <c r="V354" s="196"/>
    </row>
    <row r="355" spans="21:22" ht="15.75">
      <c r="U355" s="196"/>
      <c r="V355" s="196"/>
    </row>
    <row r="356" spans="21:22" ht="15.75">
      <c r="U356" s="196"/>
      <c r="V356" s="196"/>
    </row>
    <row r="357" spans="21:22" ht="15.75">
      <c r="U357" s="196"/>
      <c r="V357" s="196"/>
    </row>
    <row r="358" spans="21:22" ht="15.75">
      <c r="U358" s="196"/>
      <c r="V358" s="196"/>
    </row>
    <row r="359" spans="21:22" ht="15.75">
      <c r="U359" s="196"/>
      <c r="V359" s="196"/>
    </row>
    <row r="360" spans="21:22" ht="15.75">
      <c r="U360" s="196"/>
      <c r="V360" s="196"/>
    </row>
    <row r="361" spans="21:22" ht="15.75">
      <c r="U361" s="196"/>
      <c r="V361" s="196"/>
    </row>
    <row r="362" spans="21:22" ht="15.75">
      <c r="U362" s="196"/>
      <c r="V362" s="196"/>
    </row>
    <row r="363" spans="21:22" ht="15.75">
      <c r="U363" s="196"/>
      <c r="V363" s="196"/>
    </row>
    <row r="364" spans="21:22" ht="15.75">
      <c r="U364" s="196"/>
      <c r="V364" s="196"/>
    </row>
    <row r="365" spans="21:22" ht="15.75">
      <c r="U365" s="196"/>
      <c r="V365" s="196"/>
    </row>
    <row r="366" spans="21:22" ht="15.75">
      <c r="U366" s="196"/>
      <c r="V366" s="196"/>
    </row>
    <row r="367" spans="21:22" ht="15.75">
      <c r="U367" s="196"/>
      <c r="V367" s="196"/>
    </row>
    <row r="368" spans="21:22" ht="15.75">
      <c r="U368" s="196"/>
      <c r="V368" s="196"/>
    </row>
    <row r="369" spans="21:22" ht="15.75">
      <c r="U369" s="196"/>
      <c r="V369" s="196"/>
    </row>
    <row r="370" spans="21:22" ht="15.75">
      <c r="U370" s="196"/>
      <c r="V370" s="196"/>
    </row>
    <row r="371" spans="21:22" ht="15.75">
      <c r="U371" s="196"/>
      <c r="V371" s="196"/>
    </row>
    <row r="372" spans="21:22" ht="15.75">
      <c r="U372" s="196"/>
      <c r="V372" s="196"/>
    </row>
    <row r="373" spans="21:22" ht="15.75">
      <c r="U373" s="196"/>
      <c r="V373" s="196"/>
    </row>
    <row r="374" spans="21:22" ht="15.75">
      <c r="U374" s="196"/>
      <c r="V374" s="196"/>
    </row>
    <row r="375" spans="21:22" ht="15.75">
      <c r="U375" s="196"/>
      <c r="V375" s="196"/>
    </row>
    <row r="376" spans="21:22" ht="15.75">
      <c r="U376" s="196"/>
      <c r="V376" s="196"/>
    </row>
    <row r="377" spans="21:22" ht="15.75">
      <c r="U377" s="196"/>
      <c r="V377" s="196"/>
    </row>
    <row r="378" spans="21:22" ht="15.75">
      <c r="U378" s="196"/>
      <c r="V378" s="196"/>
    </row>
    <row r="379" spans="21:22" ht="15.75">
      <c r="U379" s="196"/>
      <c r="V379" s="196"/>
    </row>
    <row r="380" spans="21:22" ht="15.75">
      <c r="U380" s="196"/>
      <c r="V380" s="196"/>
    </row>
    <row r="381" spans="21:22" ht="15.75">
      <c r="U381" s="196"/>
      <c r="V381" s="196"/>
    </row>
    <row r="382" spans="21:22" ht="15.75">
      <c r="U382" s="196"/>
      <c r="V382" s="196"/>
    </row>
    <row r="383" spans="21:22" ht="15.75">
      <c r="U383" s="196"/>
      <c r="V383" s="196"/>
    </row>
    <row r="384" spans="21:22" ht="15.75">
      <c r="U384" s="196"/>
      <c r="V384" s="196"/>
    </row>
    <row r="385" spans="21:22" ht="15.75">
      <c r="U385" s="196"/>
      <c r="V385" s="196"/>
    </row>
    <row r="386" spans="21:22" ht="15.75">
      <c r="U386" s="196"/>
      <c r="V386" s="196"/>
    </row>
    <row r="387" spans="21:22" ht="15.75">
      <c r="U387" s="196"/>
      <c r="V387" s="196"/>
    </row>
    <row r="388" spans="21:22" ht="15.75">
      <c r="U388" s="196"/>
      <c r="V388" s="196"/>
    </row>
    <row r="389" spans="21:22" ht="15.75">
      <c r="U389" s="196"/>
      <c r="V389" s="196"/>
    </row>
    <row r="390" spans="21:22" ht="15.75">
      <c r="U390" s="196"/>
      <c r="V390" s="196"/>
    </row>
    <row r="391" spans="21:22" ht="15.75">
      <c r="U391" s="196"/>
      <c r="V391" s="196"/>
    </row>
    <row r="392" spans="21:22" ht="15.75">
      <c r="U392" s="196"/>
      <c r="V392" s="196"/>
    </row>
    <row r="393" spans="21:22" ht="15.75">
      <c r="U393" s="196"/>
      <c r="V393" s="196"/>
    </row>
    <row r="394" spans="21:22" ht="15.75">
      <c r="U394" s="196"/>
      <c r="V394" s="196"/>
    </row>
    <row r="395" spans="21:22" ht="15.75">
      <c r="U395" s="196"/>
      <c r="V395" s="196"/>
    </row>
    <row r="396" spans="21:22" ht="15.75">
      <c r="U396" s="196"/>
      <c r="V396" s="196"/>
    </row>
    <row r="397" spans="21:22" ht="15.75">
      <c r="U397" s="196"/>
      <c r="V397" s="196"/>
    </row>
    <row r="398" spans="21:22" ht="15.75">
      <c r="U398" s="196"/>
      <c r="V398" s="196"/>
    </row>
    <row r="399" spans="21:22" ht="15.75">
      <c r="U399" s="196"/>
      <c r="V399" s="196"/>
    </row>
    <row r="400" spans="21:22" ht="15.75">
      <c r="U400" s="196"/>
      <c r="V400" s="196"/>
    </row>
    <row r="401" spans="21:22" ht="15.75">
      <c r="U401" s="196"/>
      <c r="V401" s="196"/>
    </row>
    <row r="402" spans="21:22" ht="15.75">
      <c r="U402" s="196"/>
      <c r="V402" s="196"/>
    </row>
    <row r="403" spans="21:22" ht="15.75">
      <c r="U403" s="196"/>
      <c r="V403" s="196"/>
    </row>
    <row r="404" spans="21:22" ht="15.75">
      <c r="U404" s="196"/>
      <c r="V404" s="196"/>
    </row>
    <row r="405" spans="21:22" ht="15.75">
      <c r="U405" s="196"/>
      <c r="V405" s="196"/>
    </row>
    <row r="406" spans="21:22" ht="15.75">
      <c r="U406" s="196"/>
      <c r="V406" s="196"/>
    </row>
    <row r="407" spans="21:22" ht="15.75">
      <c r="U407" s="196"/>
      <c r="V407" s="196"/>
    </row>
    <row r="408" spans="21:22" ht="15.75">
      <c r="U408" s="196"/>
      <c r="V408" s="196"/>
    </row>
    <row r="409" spans="21:22" ht="15.75">
      <c r="U409" s="196"/>
      <c r="V409" s="196"/>
    </row>
    <row r="410" spans="21:22" ht="15.75">
      <c r="U410" s="196"/>
      <c r="V410" s="196"/>
    </row>
    <row r="411" spans="21:22" ht="15.75">
      <c r="U411" s="196"/>
      <c r="V411" s="196"/>
    </row>
    <row r="412" spans="21:22" ht="15.75">
      <c r="U412" s="196"/>
      <c r="V412" s="196"/>
    </row>
    <row r="413" spans="21:22" ht="15.75">
      <c r="U413" s="196"/>
      <c r="V413" s="196"/>
    </row>
    <row r="414" spans="21:22" ht="15.75">
      <c r="U414" s="196"/>
      <c r="V414" s="196"/>
    </row>
    <row r="415" spans="21:22" ht="15.75">
      <c r="U415" s="196"/>
      <c r="V415" s="196"/>
    </row>
    <row r="416" spans="21:22" ht="15.75">
      <c r="U416" s="196"/>
      <c r="V416" s="196"/>
    </row>
    <row r="417" spans="21:22" ht="15.75">
      <c r="U417" s="196"/>
      <c r="V417" s="196"/>
    </row>
    <row r="418" spans="21:22" ht="15.75">
      <c r="U418" s="196"/>
      <c r="V418" s="196"/>
    </row>
    <row r="419" spans="21:22" ht="15.75">
      <c r="U419" s="196"/>
      <c r="V419" s="196"/>
    </row>
    <row r="420" spans="21:22" ht="15.75">
      <c r="U420" s="196"/>
      <c r="V420" s="196"/>
    </row>
    <row r="421" spans="21:22" ht="15.75">
      <c r="U421" s="196"/>
      <c r="V421" s="196"/>
    </row>
    <row r="422" spans="21:22" ht="15.75">
      <c r="U422" s="196"/>
      <c r="V422" s="196"/>
    </row>
    <row r="423" spans="21:22" ht="15.75">
      <c r="U423" s="196"/>
      <c r="V423" s="196"/>
    </row>
    <row r="424" spans="21:22" ht="15.75">
      <c r="U424" s="196"/>
      <c r="V424" s="196"/>
    </row>
    <row r="425" spans="21:22" ht="15.75">
      <c r="U425" s="196"/>
      <c r="V425" s="196"/>
    </row>
    <row r="426" spans="21:22" ht="15.75">
      <c r="U426" s="196"/>
      <c r="V426" s="196"/>
    </row>
    <row r="427" spans="21:22" ht="15.75">
      <c r="U427" s="196"/>
      <c r="V427" s="196"/>
    </row>
    <row r="428" spans="21:22" ht="15.75">
      <c r="U428" s="196"/>
      <c r="V428" s="196"/>
    </row>
    <row r="429" spans="21:22" ht="15.75">
      <c r="U429" s="196"/>
      <c r="V429" s="196"/>
    </row>
    <row r="430" spans="21:22" ht="15.75">
      <c r="U430" s="196"/>
      <c r="V430" s="196"/>
    </row>
    <row r="431" spans="21:22" ht="15.75">
      <c r="U431" s="196"/>
      <c r="V431" s="196"/>
    </row>
    <row r="432" spans="21:22" ht="15.75">
      <c r="U432" s="196"/>
      <c r="V432" s="196"/>
    </row>
    <row r="433" spans="21:22" ht="15.75">
      <c r="U433" s="196"/>
      <c r="V433" s="196"/>
    </row>
    <row r="434" spans="21:22" ht="15.75">
      <c r="U434" s="196"/>
      <c r="V434" s="196"/>
    </row>
    <row r="435" spans="21:22" ht="15.75">
      <c r="U435" s="196"/>
      <c r="V435" s="196"/>
    </row>
    <row r="436" spans="21:22" ht="15.75">
      <c r="U436" s="196"/>
      <c r="V436" s="196"/>
    </row>
    <row r="437" spans="21:22" ht="15.75">
      <c r="U437" s="196"/>
      <c r="V437" s="196"/>
    </row>
    <row r="438" spans="21:22" ht="15.75">
      <c r="U438" s="196"/>
      <c r="V438" s="196"/>
    </row>
    <row r="439" spans="21:22" ht="15.75">
      <c r="U439" s="196"/>
      <c r="V439" s="196"/>
    </row>
    <row r="440" spans="21:22" ht="15.75">
      <c r="U440" s="196"/>
      <c r="V440" s="196"/>
    </row>
    <row r="441" spans="21:22" ht="15.75">
      <c r="U441" s="196"/>
      <c r="V441" s="196"/>
    </row>
    <row r="442" spans="21:22" ht="15.75">
      <c r="U442" s="196"/>
      <c r="V442" s="196"/>
    </row>
    <row r="443" spans="21:22" ht="15.75">
      <c r="U443" s="196"/>
      <c r="V443" s="196"/>
    </row>
    <row r="444" spans="21:22" ht="15.75">
      <c r="U444" s="196"/>
      <c r="V444" s="196"/>
    </row>
    <row r="445" spans="21:22" ht="15.75">
      <c r="U445" s="196"/>
      <c r="V445" s="196"/>
    </row>
    <row r="446" spans="21:22" ht="15.75">
      <c r="U446" s="196"/>
      <c r="V446" s="196"/>
    </row>
    <row r="447" spans="21:22" ht="15.75">
      <c r="U447" s="196"/>
      <c r="V447" s="196"/>
    </row>
    <row r="448" spans="21:22" ht="15.75">
      <c r="U448" s="196"/>
      <c r="V448" s="196"/>
    </row>
    <row r="449" spans="21:22" ht="15.75">
      <c r="U449" s="196"/>
      <c r="V449" s="196"/>
    </row>
    <row r="450" spans="21:22" ht="15.75">
      <c r="U450" s="196"/>
      <c r="V450" s="196"/>
    </row>
    <row r="451" spans="21:22" ht="15.75">
      <c r="U451" s="196"/>
      <c r="V451" s="196"/>
    </row>
    <row r="452" spans="21:22" ht="15.75">
      <c r="U452" s="196"/>
      <c r="V452" s="196"/>
    </row>
    <row r="453" spans="21:22" ht="15.75">
      <c r="U453" s="196"/>
      <c r="V453" s="196"/>
    </row>
    <row r="454" spans="21:22" ht="15.75">
      <c r="U454" s="196"/>
      <c r="V454" s="196"/>
    </row>
    <row r="455" spans="21:22" ht="15.75">
      <c r="U455" s="196"/>
      <c r="V455" s="196"/>
    </row>
    <row r="456" spans="21:22" ht="15.75">
      <c r="U456" s="196"/>
      <c r="V456" s="196"/>
    </row>
    <row r="457" spans="21:22" ht="15.75">
      <c r="U457" s="196"/>
      <c r="V457" s="196"/>
    </row>
    <row r="458" spans="21:22" ht="15.75">
      <c r="U458" s="196"/>
      <c r="V458" s="196"/>
    </row>
    <row r="459" spans="21:22" ht="15.75">
      <c r="U459" s="196"/>
      <c r="V459" s="196"/>
    </row>
    <row r="460" spans="21:22" ht="15.75">
      <c r="U460" s="196"/>
      <c r="V460" s="196"/>
    </row>
    <row r="461" spans="21:22" ht="15.75">
      <c r="U461" s="196"/>
      <c r="V461" s="196"/>
    </row>
    <row r="462" spans="21:22" ht="15.75">
      <c r="U462" s="196"/>
      <c r="V462" s="196"/>
    </row>
    <row r="463" spans="21:22" ht="15.75">
      <c r="U463" s="196"/>
      <c r="V463" s="196"/>
    </row>
    <row r="464" spans="21:22" ht="15.75">
      <c r="U464" s="196"/>
      <c r="V464" s="196"/>
    </row>
    <row r="465" spans="21:22" ht="15.75">
      <c r="U465" s="196"/>
      <c r="V465" s="196"/>
    </row>
    <row r="466" spans="21:22" ht="15.75">
      <c r="U466" s="196"/>
      <c r="V466" s="196"/>
    </row>
    <row r="467" spans="21:22" ht="15.75">
      <c r="U467" s="196"/>
      <c r="V467" s="196"/>
    </row>
    <row r="468" spans="21:22" ht="15.75">
      <c r="U468" s="196"/>
      <c r="V468" s="196"/>
    </row>
    <row r="469" spans="21:22" ht="15.75">
      <c r="U469" s="196"/>
      <c r="V469" s="196"/>
    </row>
    <row r="470" spans="21:22" ht="15.75">
      <c r="U470" s="196"/>
      <c r="V470" s="196"/>
    </row>
    <row r="471" spans="21:22" ht="15.75">
      <c r="U471" s="196"/>
      <c r="V471" s="196"/>
    </row>
    <row r="472" spans="21:22" ht="15.75">
      <c r="U472" s="196"/>
      <c r="V472" s="196"/>
    </row>
    <row r="473" spans="21:22" ht="15.75">
      <c r="U473" s="196"/>
      <c r="V473" s="196"/>
    </row>
    <row r="474" spans="21:22" ht="15.75">
      <c r="U474" s="196"/>
      <c r="V474" s="196"/>
    </row>
    <row r="475" spans="21:22" ht="15.75">
      <c r="U475" s="196"/>
      <c r="V475" s="196"/>
    </row>
    <row r="476" spans="21:22" ht="15.75">
      <c r="U476" s="196"/>
      <c r="V476" s="196"/>
    </row>
    <row r="477" spans="21:22" ht="15.75">
      <c r="U477" s="196"/>
      <c r="V477" s="196"/>
    </row>
    <row r="478" spans="21:22" ht="15.75">
      <c r="U478" s="196"/>
      <c r="V478" s="196"/>
    </row>
    <row r="479" spans="21:22" ht="15.75">
      <c r="U479" s="196"/>
      <c r="V479" s="196"/>
    </row>
    <row r="480" spans="21:22" ht="15.75">
      <c r="U480" s="196"/>
      <c r="V480" s="196"/>
    </row>
    <row r="481" spans="21:22" ht="15.75">
      <c r="U481" s="196"/>
      <c r="V481" s="196"/>
    </row>
    <row r="482" spans="21:22" ht="15.75">
      <c r="U482" s="196"/>
      <c r="V482" s="196"/>
    </row>
    <row r="483" spans="21:22" ht="15.75">
      <c r="U483" s="196"/>
      <c r="V483" s="196"/>
    </row>
    <row r="484" spans="21:22" ht="15.75">
      <c r="U484" s="196"/>
      <c r="V484" s="196"/>
    </row>
    <row r="485" spans="21:22" ht="15.75">
      <c r="U485" s="196"/>
      <c r="V485" s="196"/>
    </row>
    <row r="486" spans="21:22" ht="15.75">
      <c r="U486" s="196"/>
      <c r="V486" s="196"/>
    </row>
    <row r="487" spans="21:22" ht="15.75">
      <c r="U487" s="196"/>
      <c r="V487" s="196"/>
    </row>
    <row r="488" spans="21:22" ht="15.75">
      <c r="U488" s="196"/>
      <c r="V488" s="196"/>
    </row>
    <row r="489" spans="21:22" ht="15.75">
      <c r="U489" s="196"/>
      <c r="V489" s="196"/>
    </row>
    <row r="490" spans="21:22" ht="15.75">
      <c r="U490" s="196"/>
      <c r="V490" s="196"/>
    </row>
    <row r="491" spans="21:22" ht="15.75">
      <c r="U491" s="196"/>
      <c r="V491" s="196"/>
    </row>
    <row r="492" spans="21:22" ht="15.75">
      <c r="U492" s="196"/>
      <c r="V492" s="196"/>
    </row>
    <row r="493" spans="21:22" ht="15.75">
      <c r="U493" s="196"/>
      <c r="V493" s="196"/>
    </row>
    <row r="494" spans="21:22" ht="15.75">
      <c r="U494" s="196"/>
      <c r="V494" s="196"/>
    </row>
    <row r="495" spans="21:22" ht="15.75">
      <c r="U495" s="196"/>
      <c r="V495" s="196"/>
    </row>
    <row r="496" spans="21:22" ht="15.75">
      <c r="U496" s="196"/>
      <c r="V496" s="196"/>
    </row>
    <row r="497" spans="21:22" ht="15.75">
      <c r="U497" s="196"/>
      <c r="V497" s="196"/>
    </row>
    <row r="498" spans="21:22" ht="15.75">
      <c r="U498" s="196"/>
      <c r="V498" s="196"/>
    </row>
    <row r="499" spans="21:22" ht="15.75">
      <c r="U499" s="196"/>
      <c r="V499" s="196"/>
    </row>
    <row r="500" spans="21:22" ht="15.75">
      <c r="U500" s="196"/>
      <c r="V500" s="196"/>
    </row>
    <row r="501" spans="21:22" ht="15.75">
      <c r="U501" s="196"/>
      <c r="V501" s="196"/>
    </row>
    <row r="502" spans="21:22" ht="15.75">
      <c r="U502" s="196"/>
      <c r="V502" s="196"/>
    </row>
    <row r="503" spans="21:22" ht="15.75">
      <c r="U503" s="196"/>
      <c r="V503" s="196"/>
    </row>
    <row r="504" spans="21:22" ht="15.75">
      <c r="U504" s="196"/>
      <c r="V504" s="196"/>
    </row>
    <row r="505" spans="21:22" ht="15.75">
      <c r="U505" s="196"/>
      <c r="V505" s="196"/>
    </row>
    <row r="506" spans="21:22" ht="15.75">
      <c r="U506" s="196"/>
      <c r="V506" s="196"/>
    </row>
    <row r="507" spans="21:22" ht="15.75">
      <c r="U507" s="196"/>
      <c r="V507" s="196"/>
    </row>
    <row r="508" spans="21:22" ht="15.75">
      <c r="U508" s="196"/>
      <c r="V508" s="196"/>
    </row>
    <row r="509" spans="21:22" ht="15.75">
      <c r="U509" s="196"/>
      <c r="V509" s="196"/>
    </row>
    <row r="510" spans="21:22" ht="15.75">
      <c r="U510" s="196"/>
      <c r="V510" s="196"/>
    </row>
    <row r="511" spans="21:22" ht="15.75">
      <c r="U511" s="196"/>
      <c r="V511" s="196"/>
    </row>
    <row r="512" spans="21:22" ht="15.75">
      <c r="U512" s="196"/>
      <c r="V512" s="196"/>
    </row>
    <row r="513" spans="21:22" ht="15.75">
      <c r="U513" s="196"/>
      <c r="V513" s="196"/>
    </row>
    <row r="514" spans="21:22" ht="15.75">
      <c r="U514" s="196"/>
      <c r="V514" s="196"/>
    </row>
    <row r="515" spans="21:22" ht="15.75">
      <c r="U515" s="196"/>
      <c r="V515" s="196"/>
    </row>
    <row r="516" spans="21:22" ht="15.75">
      <c r="U516" s="196"/>
      <c r="V516" s="196"/>
    </row>
    <row r="517" spans="21:22" ht="15.75">
      <c r="U517" s="196"/>
      <c r="V517" s="196"/>
    </row>
    <row r="518" spans="21:22" ht="15.75">
      <c r="U518" s="196"/>
      <c r="V518" s="196"/>
    </row>
    <row r="519" spans="21:22" ht="15.75">
      <c r="U519" s="196"/>
      <c r="V519" s="196"/>
    </row>
    <row r="520" spans="21:22" ht="15.75">
      <c r="U520" s="196"/>
      <c r="V520" s="196"/>
    </row>
    <row r="521" spans="21:22" ht="15.75">
      <c r="U521" s="196"/>
      <c r="V521" s="196"/>
    </row>
    <row r="522" spans="21:22" ht="15.75">
      <c r="U522" s="196"/>
      <c r="V522" s="196"/>
    </row>
    <row r="523" spans="21:22" ht="15.75">
      <c r="U523" s="196"/>
      <c r="V523" s="196"/>
    </row>
    <row r="524" spans="21:22" ht="15.75">
      <c r="U524" s="196"/>
      <c r="V524" s="196"/>
    </row>
    <row r="525" spans="21:22" ht="15.75">
      <c r="U525" s="196"/>
      <c r="V525" s="196"/>
    </row>
    <row r="526" spans="21:22" ht="15.75">
      <c r="U526" s="196"/>
      <c r="V526" s="196"/>
    </row>
    <row r="527" spans="21:22" ht="15.75">
      <c r="U527" s="196"/>
      <c r="V527" s="196"/>
    </row>
    <row r="528" spans="21:22" ht="15.75">
      <c r="U528" s="196"/>
      <c r="V528" s="196"/>
    </row>
    <row r="529" spans="21:22" ht="15.75">
      <c r="U529" s="196"/>
      <c r="V529" s="196"/>
    </row>
    <row r="530" spans="21:22" ht="15.75">
      <c r="U530" s="196"/>
      <c r="V530" s="196"/>
    </row>
    <row r="531" spans="21:22" ht="15.75">
      <c r="U531" s="196"/>
      <c r="V531" s="196"/>
    </row>
    <row r="532" spans="21:22" ht="15.75">
      <c r="U532" s="196"/>
      <c r="V532" s="196"/>
    </row>
    <row r="533" spans="21:22" ht="15.75">
      <c r="U533" s="196"/>
      <c r="V533" s="196"/>
    </row>
    <row r="534" spans="21:22" ht="15.75">
      <c r="U534" s="196"/>
      <c r="V534" s="196"/>
    </row>
    <row r="535" spans="21:22" ht="15.75">
      <c r="U535" s="196"/>
      <c r="V535" s="196"/>
    </row>
    <row r="536" spans="21:22" ht="15.75">
      <c r="U536" s="196"/>
      <c r="V536" s="196"/>
    </row>
    <row r="537" spans="21:22" ht="15.75">
      <c r="U537" s="196"/>
      <c r="V537" s="196"/>
    </row>
    <row r="538" spans="21:22" ht="15.75">
      <c r="U538" s="196"/>
      <c r="V538" s="196"/>
    </row>
    <row r="539" spans="21:22" ht="15.75">
      <c r="U539" s="196"/>
      <c r="V539" s="196"/>
    </row>
    <row r="540" spans="21:22" ht="15.75">
      <c r="U540" s="196"/>
      <c r="V540" s="196"/>
    </row>
    <row r="541" spans="21:22" ht="15.75">
      <c r="U541" s="196"/>
      <c r="V541" s="196"/>
    </row>
    <row r="542" spans="21:22" ht="15.75">
      <c r="U542" s="196"/>
      <c r="V542" s="196"/>
    </row>
    <row r="543" spans="21:22" ht="15.75">
      <c r="U543" s="196"/>
      <c r="V543" s="196"/>
    </row>
    <row r="544" spans="21:22" ht="15.75">
      <c r="U544" s="196"/>
      <c r="V544" s="196"/>
    </row>
    <row r="545" spans="21:22" ht="15.75">
      <c r="U545" s="196"/>
      <c r="V545" s="196"/>
    </row>
    <row r="546" spans="21:22" ht="15.75">
      <c r="U546" s="196"/>
      <c r="V546" s="196"/>
    </row>
    <row r="547" spans="21:22" ht="15.75">
      <c r="U547" s="196"/>
      <c r="V547" s="196"/>
    </row>
    <row r="548" spans="21:22" ht="15.75">
      <c r="U548" s="196"/>
      <c r="V548" s="196"/>
    </row>
    <row r="549" spans="21:22" ht="15.75">
      <c r="U549" s="196"/>
      <c r="V549" s="196"/>
    </row>
    <row r="550" spans="21:22" ht="15.75">
      <c r="U550" s="196"/>
      <c r="V550" s="196"/>
    </row>
    <row r="551" spans="21:22" ht="15.75">
      <c r="U551" s="196"/>
      <c r="V551" s="196"/>
    </row>
    <row r="552" spans="21:22" ht="15.75">
      <c r="U552" s="196"/>
      <c r="V552" s="196"/>
    </row>
    <row r="553" spans="21:22" ht="15.75">
      <c r="U553" s="196"/>
      <c r="V553" s="196"/>
    </row>
    <row r="554" spans="21:22" ht="15.75">
      <c r="U554" s="196"/>
      <c r="V554" s="196"/>
    </row>
    <row r="555" spans="21:22" ht="15.75">
      <c r="U555" s="196"/>
      <c r="V555" s="196"/>
    </row>
    <row r="556" spans="21:22" ht="15.75">
      <c r="U556" s="196"/>
      <c r="V556" s="196"/>
    </row>
    <row r="557" spans="21:22" ht="15.75">
      <c r="U557" s="196"/>
      <c r="V557" s="196"/>
    </row>
    <row r="558" spans="21:22" ht="15.75">
      <c r="U558" s="196"/>
      <c r="V558" s="196"/>
    </row>
    <row r="559" spans="21:22" ht="15.75">
      <c r="U559" s="196"/>
      <c r="V559" s="196"/>
    </row>
    <row r="560" spans="21:22" ht="15.75">
      <c r="U560" s="196"/>
      <c r="V560" s="196"/>
    </row>
    <row r="561" spans="21:22" ht="15.75">
      <c r="U561" s="196"/>
      <c r="V561" s="196"/>
    </row>
    <row r="562" spans="21:22" ht="15.75">
      <c r="U562" s="196"/>
      <c r="V562" s="196"/>
    </row>
    <row r="563" spans="21:22" ht="15.75">
      <c r="U563" s="196"/>
      <c r="V563" s="196"/>
    </row>
    <row r="564" spans="21:22" ht="15.75">
      <c r="U564" s="196"/>
      <c r="V564" s="196"/>
    </row>
    <row r="565" spans="21:22" ht="15.75">
      <c r="U565" s="196"/>
      <c r="V565" s="196"/>
    </row>
    <row r="566" spans="21:22" ht="15.75">
      <c r="U566" s="196"/>
      <c r="V566" s="196"/>
    </row>
    <row r="567" spans="21:22" ht="15.75">
      <c r="U567" s="196"/>
      <c r="V567" s="196"/>
    </row>
    <row r="568" spans="21:22" ht="15.75">
      <c r="U568" s="196"/>
      <c r="V568" s="196"/>
    </row>
    <row r="569" spans="21:22" ht="15.75">
      <c r="U569" s="196"/>
      <c r="V569" s="196"/>
    </row>
    <row r="570" spans="21:22" ht="15.75">
      <c r="U570" s="196"/>
      <c r="V570" s="196"/>
    </row>
    <row r="571" spans="21:22" ht="15.75">
      <c r="U571" s="196"/>
      <c r="V571" s="196"/>
    </row>
    <row r="572" spans="21:22" ht="15.75">
      <c r="U572" s="196"/>
      <c r="V572" s="196"/>
    </row>
    <row r="573" spans="21:22" ht="15.75">
      <c r="U573" s="196"/>
      <c r="V573" s="196"/>
    </row>
    <row r="574" spans="21:22" ht="15.75">
      <c r="U574" s="196"/>
      <c r="V574" s="196"/>
    </row>
    <row r="575" spans="21:22" ht="15.75">
      <c r="U575" s="196"/>
      <c r="V575" s="196"/>
    </row>
    <row r="576" spans="21:22" ht="15.75">
      <c r="U576" s="196"/>
      <c r="V576" s="196"/>
    </row>
    <row r="577" spans="21:22" ht="15.75">
      <c r="U577" s="196"/>
      <c r="V577" s="196"/>
    </row>
    <row r="578" spans="21:22" ht="15.75">
      <c r="U578" s="196"/>
      <c r="V578" s="196"/>
    </row>
    <row r="579" spans="21:22" ht="15.75">
      <c r="U579" s="196"/>
      <c r="V579" s="196"/>
    </row>
    <row r="580" spans="21:22" ht="15.75">
      <c r="U580" s="196"/>
      <c r="V580" s="196"/>
    </row>
    <row r="581" spans="21:22" ht="15.75">
      <c r="U581" s="196"/>
      <c r="V581" s="196"/>
    </row>
    <row r="582" spans="21:22" ht="15.75">
      <c r="U582" s="196"/>
      <c r="V582" s="196"/>
    </row>
    <row r="583" spans="21:22" ht="15.75">
      <c r="U583" s="196"/>
      <c r="V583" s="196"/>
    </row>
    <row r="584" spans="21:22" ht="15.75">
      <c r="U584" s="196"/>
      <c r="V584" s="196"/>
    </row>
    <row r="585" spans="21:22" ht="15.75">
      <c r="U585" s="196"/>
      <c r="V585" s="196"/>
    </row>
    <row r="586" spans="21:22" ht="15.75">
      <c r="U586" s="196"/>
      <c r="V586" s="196"/>
    </row>
    <row r="587" spans="21:22" ht="15.75">
      <c r="U587" s="196"/>
      <c r="V587" s="196"/>
    </row>
    <row r="588" spans="21:22" ht="15.75">
      <c r="U588" s="196"/>
      <c r="V588" s="196"/>
    </row>
    <row r="589" spans="21:22" ht="15.75">
      <c r="U589" s="196"/>
      <c r="V589" s="196"/>
    </row>
    <row r="590" spans="21:22" ht="15.75">
      <c r="U590" s="196"/>
      <c r="V590" s="196"/>
    </row>
    <row r="591" spans="21:22" ht="15.75">
      <c r="U591" s="196"/>
      <c r="V591" s="196"/>
    </row>
    <row r="592" spans="21:22" ht="15.75">
      <c r="U592" s="196"/>
      <c r="V592" s="196"/>
    </row>
    <row r="593" spans="21:22" ht="15.75">
      <c r="U593" s="196"/>
      <c r="V593" s="196"/>
    </row>
    <row r="594" spans="21:22" ht="15.75">
      <c r="U594" s="196"/>
      <c r="V594" s="196"/>
    </row>
    <row r="595" spans="21:22" ht="15.75">
      <c r="U595" s="196"/>
      <c r="V595" s="196"/>
    </row>
    <row r="596" spans="21:22" ht="15.75">
      <c r="U596" s="196"/>
      <c r="V596" s="196"/>
    </row>
    <row r="597" spans="21:22" ht="15.75">
      <c r="U597" s="196"/>
      <c r="V597" s="196"/>
    </row>
    <row r="598" spans="21:22" ht="15.75">
      <c r="U598" s="196"/>
      <c r="V598" s="196"/>
    </row>
    <row r="599" spans="21:22" ht="15.75">
      <c r="U599" s="196"/>
      <c r="V599" s="196"/>
    </row>
    <row r="600" spans="21:22" ht="15.75">
      <c r="U600" s="196"/>
      <c r="V600" s="196"/>
    </row>
    <row r="601" spans="21:22" ht="15.75">
      <c r="U601" s="196"/>
      <c r="V601" s="196"/>
    </row>
    <row r="602" spans="21:22" ht="15.75">
      <c r="U602" s="196"/>
      <c r="V602" s="196"/>
    </row>
    <row r="603" spans="21:22" ht="15.75">
      <c r="U603" s="196"/>
      <c r="V603" s="196"/>
    </row>
    <row r="604" spans="21:22" ht="15.75">
      <c r="U604" s="196"/>
      <c r="V604" s="196"/>
    </row>
    <row r="605" spans="21:22" ht="15.75">
      <c r="U605" s="196"/>
      <c r="V605" s="196"/>
    </row>
    <row r="606" spans="21:22" ht="15.75">
      <c r="U606" s="196"/>
      <c r="V606" s="196"/>
    </row>
    <row r="607" spans="21:22" ht="15.75">
      <c r="U607" s="196"/>
      <c r="V607" s="196"/>
    </row>
    <row r="608" spans="21:22" ht="15.75">
      <c r="U608" s="196"/>
      <c r="V608" s="196"/>
    </row>
    <row r="609" spans="21:22" ht="15.75">
      <c r="U609" s="196"/>
      <c r="V609" s="196"/>
    </row>
    <row r="610" spans="21:22" ht="15.75">
      <c r="U610" s="196"/>
      <c r="V610" s="196"/>
    </row>
    <row r="611" spans="21:22" ht="15.75">
      <c r="U611" s="196"/>
      <c r="V611" s="196"/>
    </row>
    <row r="612" spans="21:22" ht="15.75">
      <c r="U612" s="196"/>
      <c r="V612" s="196"/>
    </row>
    <row r="613" spans="21:22" ht="15.75">
      <c r="U613" s="196"/>
      <c r="V613" s="196"/>
    </row>
    <row r="614" spans="21:22" ht="15.75">
      <c r="U614" s="196"/>
      <c r="V614" s="196"/>
    </row>
    <row r="615" spans="21:22" ht="15.75">
      <c r="U615" s="196"/>
      <c r="V615" s="196"/>
    </row>
    <row r="616" spans="21:22" ht="15.75">
      <c r="U616" s="196"/>
      <c r="V616" s="196"/>
    </row>
    <row r="617" spans="21:22" ht="15.75">
      <c r="U617" s="196"/>
      <c r="V617" s="196"/>
    </row>
    <row r="618" spans="21:22" ht="15.75">
      <c r="U618" s="196"/>
      <c r="V618" s="196"/>
    </row>
    <row r="619" spans="21:22" ht="15.75">
      <c r="U619" s="196"/>
      <c r="V619" s="196"/>
    </row>
    <row r="620" spans="21:22" ht="15.75">
      <c r="U620" s="196"/>
      <c r="V620" s="196"/>
    </row>
    <row r="621" spans="21:22" ht="15.75">
      <c r="U621" s="196"/>
      <c r="V621" s="196"/>
    </row>
    <row r="622" spans="21:22" ht="15.75">
      <c r="U622" s="196"/>
      <c r="V622" s="196"/>
    </row>
    <row r="623" spans="21:22" ht="15.75">
      <c r="U623" s="196"/>
      <c r="V623" s="196"/>
    </row>
    <row r="624" spans="21:22" ht="15.75">
      <c r="U624" s="196"/>
      <c r="V624" s="196"/>
    </row>
    <row r="625" spans="21:22" ht="15.75">
      <c r="U625" s="196"/>
      <c r="V625" s="196"/>
    </row>
    <row r="626" spans="21:22" ht="15.75">
      <c r="U626" s="196"/>
      <c r="V626" s="196"/>
    </row>
    <row r="627" spans="21:22" ht="15.75">
      <c r="U627" s="196"/>
      <c r="V627" s="196"/>
    </row>
    <row r="628" spans="21:22" ht="15.75">
      <c r="U628" s="196"/>
      <c r="V628" s="196"/>
    </row>
    <row r="629" spans="21:22" ht="15.75">
      <c r="U629" s="196"/>
      <c r="V629" s="196"/>
    </row>
    <row r="630" spans="21:22" ht="15.75">
      <c r="U630" s="196"/>
      <c r="V630" s="196"/>
    </row>
    <row r="631" spans="21:22" ht="15.75">
      <c r="U631" s="196"/>
      <c r="V631" s="196"/>
    </row>
    <row r="632" spans="21:22" ht="15.75">
      <c r="U632" s="196"/>
      <c r="V632" s="196"/>
    </row>
    <row r="633" spans="21:22" ht="15.75">
      <c r="U633" s="196"/>
      <c r="V633" s="196"/>
    </row>
    <row r="634" spans="21:22" ht="15.75">
      <c r="U634" s="196"/>
      <c r="V634" s="196"/>
    </row>
    <row r="635" spans="21:22" ht="15.75">
      <c r="U635" s="196"/>
      <c r="V635" s="196"/>
    </row>
    <row r="636" spans="21:22" ht="15.75">
      <c r="U636" s="196"/>
      <c r="V636" s="196"/>
    </row>
    <row r="637" spans="21:22" ht="15.75">
      <c r="U637" s="196"/>
      <c r="V637" s="196"/>
    </row>
    <row r="638" spans="21:22" ht="15.75">
      <c r="U638" s="196"/>
      <c r="V638" s="196"/>
    </row>
    <row r="639" spans="21:22" ht="15.75">
      <c r="U639" s="196"/>
      <c r="V639" s="196"/>
    </row>
    <row r="640" spans="21:22" ht="15.75">
      <c r="U640" s="196"/>
      <c r="V640" s="196"/>
    </row>
    <row r="641" spans="21:22" ht="15.75">
      <c r="U641" s="196"/>
      <c r="V641" s="196"/>
    </row>
    <row r="642" spans="21:22" ht="15.75">
      <c r="U642" s="196"/>
      <c r="V642" s="196"/>
    </row>
    <row r="643" spans="21:22" ht="15.75">
      <c r="U643" s="196"/>
      <c r="V643" s="196"/>
    </row>
    <row r="644" spans="21:22" ht="15.75">
      <c r="U644" s="196"/>
      <c r="V644" s="196"/>
    </row>
    <row r="645" spans="21:22" ht="15.75">
      <c r="U645" s="196"/>
      <c r="V645" s="196"/>
    </row>
    <row r="646" spans="21:22" ht="15.75">
      <c r="U646" s="196"/>
      <c r="V646" s="196"/>
    </row>
    <row r="647" spans="21:22" ht="15.75">
      <c r="U647" s="196"/>
      <c r="V647" s="196"/>
    </row>
    <row r="648" spans="21:22" ht="15.75">
      <c r="U648" s="196"/>
      <c r="V648" s="196"/>
    </row>
    <row r="649" spans="21:22" ht="15.75">
      <c r="U649" s="196"/>
      <c r="V649" s="196"/>
    </row>
    <row r="650" spans="21:22" ht="15.75">
      <c r="U650" s="196"/>
      <c r="V650" s="196"/>
    </row>
    <row r="651" spans="21:22" ht="15.75">
      <c r="U651" s="196"/>
      <c r="V651" s="196"/>
    </row>
    <row r="652" spans="21:22" ht="15.75">
      <c r="U652" s="196"/>
      <c r="V652" s="196"/>
    </row>
    <row r="653" spans="21:22" ht="15.75">
      <c r="U653" s="196"/>
      <c r="V653" s="196"/>
    </row>
    <row r="654" spans="21:22" ht="15.75">
      <c r="U654" s="196"/>
      <c r="V654" s="196"/>
    </row>
    <row r="655" spans="21:22" ht="15.75">
      <c r="U655" s="196"/>
      <c r="V655" s="196"/>
    </row>
    <row r="656" spans="21:22" ht="15.75">
      <c r="U656" s="196"/>
      <c r="V656" s="196"/>
    </row>
    <row r="657" spans="21:22" ht="15.75">
      <c r="U657" s="196"/>
      <c r="V657" s="196"/>
    </row>
    <row r="658" spans="21:22" ht="15.75">
      <c r="U658" s="196"/>
      <c r="V658" s="196"/>
    </row>
    <row r="659" spans="21:22" ht="15.75">
      <c r="U659" s="196"/>
      <c r="V659" s="196"/>
    </row>
    <row r="660" spans="21:22" ht="15.75">
      <c r="U660" s="196"/>
      <c r="V660" s="196"/>
    </row>
    <row r="661" spans="21:22" ht="15.75">
      <c r="U661" s="196"/>
      <c r="V661" s="196"/>
    </row>
    <row r="662" spans="21:22" ht="15.75">
      <c r="U662" s="196"/>
      <c r="V662" s="196"/>
    </row>
    <row r="663" spans="21:22" ht="15.75">
      <c r="U663" s="196"/>
      <c r="V663" s="196"/>
    </row>
    <row r="664" spans="21:22" ht="15.75">
      <c r="U664" s="196"/>
      <c r="V664" s="196"/>
    </row>
    <row r="665" spans="21:22" ht="15.75">
      <c r="U665" s="196"/>
      <c r="V665" s="196"/>
    </row>
    <row r="666" spans="21:22" ht="15.75">
      <c r="U666" s="196"/>
      <c r="V666" s="196"/>
    </row>
    <row r="667" spans="21:22" ht="15.75">
      <c r="U667" s="196"/>
      <c r="V667" s="196"/>
    </row>
    <row r="668" spans="21:22" ht="15.75">
      <c r="U668" s="196"/>
      <c r="V668" s="196"/>
    </row>
    <row r="669" spans="21:22" ht="15.75">
      <c r="U669" s="196"/>
      <c r="V669" s="196"/>
    </row>
    <row r="670" spans="21:22" ht="15.75">
      <c r="U670" s="196"/>
      <c r="V670" s="196"/>
    </row>
    <row r="671" spans="21:22" ht="15.75">
      <c r="U671" s="196"/>
      <c r="V671" s="196"/>
    </row>
    <row r="672" spans="21:22" ht="15.75">
      <c r="U672" s="196"/>
      <c r="V672" s="196"/>
    </row>
    <row r="673" spans="21:22" ht="15.75">
      <c r="U673" s="196"/>
      <c r="V673" s="196"/>
    </row>
    <row r="674" spans="21:22" ht="15.75">
      <c r="U674" s="196"/>
      <c r="V674" s="196"/>
    </row>
    <row r="675" spans="21:22" ht="15.75">
      <c r="U675" s="196"/>
      <c r="V675" s="196"/>
    </row>
    <row r="676" spans="21:22" ht="15.75">
      <c r="U676" s="196"/>
      <c r="V676" s="196"/>
    </row>
    <row r="677" spans="21:22" ht="15.75">
      <c r="U677" s="196"/>
      <c r="V677" s="196"/>
    </row>
    <row r="678" spans="21:22" ht="15.75">
      <c r="U678" s="196"/>
      <c r="V678" s="196"/>
    </row>
    <row r="679" spans="21:22" ht="15.75">
      <c r="U679" s="196"/>
      <c r="V679" s="196"/>
    </row>
    <row r="680" spans="21:22" ht="15.75">
      <c r="U680" s="196"/>
      <c r="V680" s="196"/>
    </row>
    <row r="681" spans="21:22" ht="15.75">
      <c r="U681" s="196"/>
      <c r="V681" s="196"/>
    </row>
    <row r="682" spans="21:22" ht="15.75">
      <c r="U682" s="196"/>
      <c r="V682" s="196"/>
    </row>
    <row r="683" spans="21:22" ht="15.75">
      <c r="U683" s="196"/>
      <c r="V683" s="196"/>
    </row>
    <row r="684" spans="21:22" ht="15.75">
      <c r="U684" s="196"/>
      <c r="V684" s="196"/>
    </row>
    <row r="685" spans="21:22" ht="15.75">
      <c r="U685" s="196"/>
      <c r="V685" s="196"/>
    </row>
    <row r="686" spans="21:22" ht="15.75">
      <c r="U686" s="196"/>
      <c r="V686" s="196"/>
    </row>
    <row r="687" spans="21:22" ht="15.75">
      <c r="U687" s="196"/>
      <c r="V687" s="196"/>
    </row>
    <row r="688" spans="21:22" ht="15.75">
      <c r="U688" s="196"/>
      <c r="V688" s="196"/>
    </row>
    <row r="689" spans="21:22" ht="15.75">
      <c r="U689" s="196"/>
      <c r="V689" s="196"/>
    </row>
    <row r="690" spans="21:22" ht="15.75">
      <c r="U690" s="196"/>
      <c r="V690" s="196"/>
    </row>
    <row r="691" spans="21:22" ht="15.75">
      <c r="U691" s="196"/>
      <c r="V691" s="196"/>
    </row>
    <row r="692" spans="21:22" ht="15.75">
      <c r="U692" s="196"/>
      <c r="V692" s="196"/>
    </row>
    <row r="693" spans="21:22" ht="15.75">
      <c r="U693" s="196"/>
      <c r="V693" s="196"/>
    </row>
    <row r="694" spans="21:22" ht="15.75">
      <c r="U694" s="196"/>
      <c r="V694" s="196"/>
    </row>
    <row r="695" spans="21:22" ht="15.75">
      <c r="U695" s="196"/>
      <c r="V695" s="196"/>
    </row>
    <row r="696" spans="21:22" ht="15.75">
      <c r="U696" s="196"/>
      <c r="V696" s="196"/>
    </row>
    <row r="697" spans="21:22" ht="15.75">
      <c r="U697" s="196"/>
      <c r="V697" s="196"/>
    </row>
    <row r="698" spans="21:22" ht="15.75">
      <c r="U698" s="196"/>
      <c r="V698" s="196"/>
    </row>
    <row r="699" spans="21:22" ht="15.75">
      <c r="U699" s="196"/>
      <c r="V699" s="196"/>
    </row>
    <row r="700" spans="21:22" ht="15.75">
      <c r="U700" s="196"/>
      <c r="V700" s="196"/>
    </row>
    <row r="701" spans="21:22" ht="15.75">
      <c r="U701" s="196"/>
      <c r="V701" s="196"/>
    </row>
    <row r="702" spans="21:22" ht="15.75">
      <c r="U702" s="196"/>
      <c r="V702" s="196"/>
    </row>
    <row r="703" spans="21:22" ht="15.75">
      <c r="U703" s="196"/>
      <c r="V703" s="196"/>
    </row>
    <row r="704" spans="21:22" ht="15.75">
      <c r="U704" s="196"/>
      <c r="V704" s="196"/>
    </row>
    <row r="705" spans="21:22" ht="15.75">
      <c r="U705" s="196"/>
      <c r="V705" s="196"/>
    </row>
    <row r="706" spans="21:22" ht="15.75">
      <c r="U706" s="196"/>
      <c r="V706" s="196"/>
    </row>
    <row r="707" spans="21:22" ht="15.75">
      <c r="U707" s="196"/>
      <c r="V707" s="196"/>
    </row>
    <row r="708" spans="21:22" ht="15.75">
      <c r="U708" s="196"/>
      <c r="V708" s="196"/>
    </row>
    <row r="709" spans="21:22" ht="15.75">
      <c r="U709" s="196"/>
      <c r="V709" s="196"/>
    </row>
    <row r="710" spans="21:22" ht="15.75">
      <c r="U710" s="196"/>
      <c r="V710" s="196"/>
    </row>
    <row r="711" spans="21:22" ht="15.75">
      <c r="U711" s="196"/>
      <c r="V711" s="196"/>
    </row>
    <row r="712" spans="21:22" ht="15.75">
      <c r="U712" s="196"/>
      <c r="V712" s="196"/>
    </row>
    <row r="713" spans="21:22" ht="15.75">
      <c r="U713" s="196"/>
      <c r="V713" s="196"/>
    </row>
    <row r="714" spans="21:22" ht="15.75">
      <c r="U714" s="196"/>
      <c r="V714" s="196"/>
    </row>
    <row r="715" spans="21:22" ht="15.75">
      <c r="U715" s="196"/>
      <c r="V715" s="196"/>
    </row>
    <row r="716" spans="21:22" ht="15.75">
      <c r="U716" s="196"/>
      <c r="V716" s="196"/>
    </row>
    <row r="717" spans="21:22" ht="15.75">
      <c r="U717" s="196"/>
      <c r="V717" s="196"/>
    </row>
    <row r="718" spans="21:22" ht="15.75">
      <c r="U718" s="196"/>
      <c r="V718" s="196"/>
    </row>
    <row r="719" spans="21:22" ht="15.75">
      <c r="U719" s="196"/>
      <c r="V719" s="196"/>
    </row>
    <row r="720" spans="21:22" ht="15.75">
      <c r="U720" s="196"/>
      <c r="V720" s="196"/>
    </row>
    <row r="721" spans="21:22" ht="15.75">
      <c r="U721" s="196"/>
      <c r="V721" s="196"/>
    </row>
    <row r="722" spans="21:22" ht="15.75">
      <c r="U722" s="196"/>
      <c r="V722" s="196"/>
    </row>
    <row r="723" spans="21:22" ht="15.75">
      <c r="U723" s="196"/>
      <c r="V723" s="196"/>
    </row>
    <row r="724" spans="21:22" ht="15.75">
      <c r="U724" s="196"/>
      <c r="V724" s="196"/>
    </row>
    <row r="725" spans="21:22" ht="15.75">
      <c r="U725" s="196"/>
      <c r="V725" s="196"/>
    </row>
    <row r="726" spans="21:22" ht="15.75">
      <c r="U726" s="196"/>
      <c r="V726" s="196"/>
    </row>
    <row r="727" spans="21:22" ht="15.75">
      <c r="U727" s="196"/>
      <c r="V727" s="196"/>
    </row>
    <row r="728" spans="21:22" ht="15.75">
      <c r="U728" s="196"/>
      <c r="V728" s="196"/>
    </row>
    <row r="729" spans="21:22" ht="15.75">
      <c r="U729" s="196"/>
      <c r="V729" s="196"/>
    </row>
    <row r="730" spans="21:22" ht="15.75">
      <c r="U730" s="196"/>
      <c r="V730" s="196"/>
    </row>
    <row r="731" spans="21:22" ht="15.75">
      <c r="U731" s="196"/>
      <c r="V731" s="196"/>
    </row>
    <row r="732" spans="21:22" ht="15.75">
      <c r="U732" s="196"/>
      <c r="V732" s="196"/>
    </row>
    <row r="733" spans="21:22" ht="15.75">
      <c r="U733" s="196"/>
      <c r="V733" s="196"/>
    </row>
    <row r="734" spans="21:22" ht="15.75">
      <c r="U734" s="196"/>
      <c r="V734" s="196"/>
    </row>
    <row r="735" spans="21:22" ht="15.75">
      <c r="U735" s="196"/>
      <c r="V735" s="196"/>
    </row>
    <row r="736" spans="21:22" ht="15.75">
      <c r="U736" s="196"/>
      <c r="V736" s="196"/>
    </row>
    <row r="737" spans="21:22" ht="15.75">
      <c r="U737" s="196"/>
      <c r="V737" s="196"/>
    </row>
    <row r="738" spans="21:22" ht="15.75">
      <c r="U738" s="196"/>
      <c r="V738" s="196"/>
    </row>
    <row r="739" spans="21:22" ht="15.75">
      <c r="U739" s="196"/>
      <c r="V739" s="196"/>
    </row>
    <row r="740" spans="21:22" ht="15.75">
      <c r="U740" s="196"/>
      <c r="V740" s="196"/>
    </row>
    <row r="741" spans="21:22" ht="15.75">
      <c r="U741" s="196"/>
      <c r="V741" s="196"/>
    </row>
    <row r="742" spans="21:22" ht="15.75">
      <c r="U742" s="196"/>
      <c r="V742" s="196"/>
    </row>
    <row r="743" spans="21:22" ht="15.75">
      <c r="U743" s="196"/>
      <c r="V743" s="196"/>
    </row>
    <row r="744" spans="21:22" ht="15.75">
      <c r="U744" s="196"/>
      <c r="V744" s="196"/>
    </row>
    <row r="745" spans="21:22" ht="15.75">
      <c r="U745" s="196"/>
      <c r="V745" s="196"/>
    </row>
    <row r="746" spans="21:22" ht="15.75">
      <c r="U746" s="196"/>
      <c r="V746" s="196"/>
    </row>
    <row r="747" spans="21:22" ht="15.75">
      <c r="U747" s="196"/>
      <c r="V747" s="196"/>
    </row>
    <row r="748" spans="21:22" ht="15.75">
      <c r="U748" s="196"/>
      <c r="V748" s="196"/>
    </row>
    <row r="749" spans="21:22" ht="15.75">
      <c r="U749" s="196"/>
      <c r="V749" s="196"/>
    </row>
    <row r="750" spans="21:22" ht="15.75">
      <c r="U750" s="196"/>
      <c r="V750" s="196"/>
    </row>
    <row r="751" spans="21:22" ht="15.75">
      <c r="U751" s="196"/>
      <c r="V751" s="196"/>
    </row>
    <row r="752" spans="21:22" ht="15.75">
      <c r="U752" s="196"/>
      <c r="V752" s="196"/>
    </row>
    <row r="753" spans="21:22" ht="15.75">
      <c r="U753" s="196"/>
      <c r="V753" s="196"/>
    </row>
    <row r="754" spans="21:22" ht="15.75">
      <c r="U754" s="196"/>
      <c r="V754" s="196"/>
    </row>
    <row r="755" spans="21:22" ht="15.75">
      <c r="U755" s="196"/>
      <c r="V755" s="196"/>
    </row>
    <row r="756" spans="21:22" ht="15.75">
      <c r="U756" s="196"/>
      <c r="V756" s="196"/>
    </row>
    <row r="757" spans="21:22" ht="15.75">
      <c r="U757" s="196"/>
      <c r="V757" s="196"/>
    </row>
    <row r="758" spans="21:22" ht="15.75">
      <c r="U758" s="196"/>
      <c r="V758" s="196"/>
    </row>
    <row r="759" spans="21:22" ht="15.75">
      <c r="U759" s="196"/>
      <c r="V759" s="196"/>
    </row>
    <row r="760" spans="21:22" ht="15.75">
      <c r="U760" s="196"/>
      <c r="V760" s="196"/>
    </row>
    <row r="761" spans="21:22" ht="15.75">
      <c r="U761" s="196"/>
      <c r="V761" s="196"/>
    </row>
    <row r="762" spans="21:22" ht="15.75">
      <c r="U762" s="196"/>
      <c r="V762" s="196"/>
    </row>
    <row r="763" spans="21:22" ht="15.75">
      <c r="U763" s="196"/>
      <c r="V763" s="196"/>
    </row>
    <row r="764" spans="21:22" ht="15.75">
      <c r="U764" s="196"/>
      <c r="V764" s="196"/>
    </row>
    <row r="765" spans="21:22" ht="15.75">
      <c r="U765" s="196"/>
      <c r="V765" s="196"/>
    </row>
    <row r="766" spans="21:22" ht="15.75">
      <c r="U766" s="196"/>
      <c r="V766" s="196"/>
    </row>
    <row r="767" spans="21:22" ht="15.75">
      <c r="U767" s="196"/>
      <c r="V767" s="196"/>
    </row>
    <row r="768" spans="21:22" ht="15.75">
      <c r="U768" s="196"/>
      <c r="V768" s="196"/>
    </row>
    <row r="769" spans="21:22" ht="15.75">
      <c r="U769" s="196"/>
      <c r="V769" s="196"/>
    </row>
    <row r="770" spans="21:22" ht="15.75">
      <c r="U770" s="196"/>
      <c r="V770" s="196"/>
    </row>
    <row r="771" spans="21:22" ht="15.75">
      <c r="U771" s="196"/>
      <c r="V771" s="196"/>
    </row>
    <row r="772" spans="21:22" ht="15.75">
      <c r="U772" s="196"/>
      <c r="V772" s="196"/>
    </row>
    <row r="773" spans="21:22" ht="15.75">
      <c r="U773" s="196"/>
      <c r="V773" s="196"/>
    </row>
    <row r="774" spans="21:22" ht="15.75">
      <c r="U774" s="196"/>
      <c r="V774" s="196"/>
    </row>
    <row r="775" spans="21:22" ht="15.75">
      <c r="U775" s="196"/>
      <c r="V775" s="196"/>
    </row>
    <row r="776" spans="21:22" ht="15.75">
      <c r="U776" s="196"/>
      <c r="V776" s="196"/>
    </row>
    <row r="777" spans="21:22" ht="15.75">
      <c r="U777" s="196"/>
      <c r="V777" s="196"/>
    </row>
    <row r="778" spans="21:22" ht="15.75">
      <c r="U778" s="196"/>
      <c r="V778" s="196"/>
    </row>
    <row r="779" spans="21:22" ht="15.75">
      <c r="U779" s="196"/>
      <c r="V779" s="196"/>
    </row>
    <row r="780" spans="21:22" ht="15.75">
      <c r="U780" s="196"/>
      <c r="V780" s="196"/>
    </row>
    <row r="781" spans="21:22" ht="15.75">
      <c r="U781" s="196"/>
      <c r="V781" s="196"/>
    </row>
    <row r="782" spans="21:22" ht="15.75">
      <c r="U782" s="196"/>
      <c r="V782" s="196"/>
    </row>
    <row r="783" spans="21:22" ht="15.75">
      <c r="U783" s="196"/>
      <c r="V783" s="196"/>
    </row>
    <row r="784" spans="21:22" ht="15.75">
      <c r="U784" s="196"/>
      <c r="V784" s="196"/>
    </row>
    <row r="785" spans="21:22" ht="15.75">
      <c r="U785" s="196"/>
      <c r="V785" s="196"/>
    </row>
    <row r="786" spans="21:22" ht="15.75">
      <c r="U786" s="196"/>
      <c r="V786" s="196"/>
    </row>
    <row r="787" spans="21:22" ht="15.75">
      <c r="U787" s="196"/>
      <c r="V787" s="196"/>
    </row>
    <row r="788" spans="21:22" ht="15.75">
      <c r="U788" s="196"/>
      <c r="V788" s="196"/>
    </row>
    <row r="789" spans="21:22" ht="15.75">
      <c r="U789" s="196"/>
      <c r="V789" s="196"/>
    </row>
    <row r="790" spans="21:22" ht="15.75">
      <c r="U790" s="196"/>
      <c r="V790" s="196"/>
    </row>
    <row r="791" spans="21:22" ht="15.75">
      <c r="U791" s="196"/>
      <c r="V791" s="196"/>
    </row>
    <row r="792" spans="21:22" ht="15.75">
      <c r="U792" s="196"/>
      <c r="V792" s="196"/>
    </row>
    <row r="793" spans="21:22" ht="15.75">
      <c r="U793" s="196"/>
      <c r="V793" s="196"/>
    </row>
    <row r="794" spans="21:22" ht="15.75">
      <c r="U794" s="196"/>
      <c r="V794" s="196"/>
    </row>
    <row r="795" spans="21:22" ht="15.75">
      <c r="U795" s="196"/>
      <c r="V795" s="196"/>
    </row>
    <row r="796" spans="21:22" ht="15.75">
      <c r="U796" s="196"/>
      <c r="V796" s="196"/>
    </row>
    <row r="797" spans="21:22" ht="15.75">
      <c r="U797" s="196"/>
      <c r="V797" s="196"/>
    </row>
    <row r="798" spans="21:22" ht="15.75">
      <c r="U798" s="196"/>
      <c r="V798" s="196"/>
    </row>
    <row r="799" spans="21:22" ht="15.75">
      <c r="U799" s="196"/>
      <c r="V799" s="196"/>
    </row>
    <row r="800" spans="21:22" ht="15.75">
      <c r="U800" s="196"/>
      <c r="V800" s="196"/>
    </row>
    <row r="801" spans="21:22" ht="15.75">
      <c r="U801" s="196"/>
      <c r="V801" s="196"/>
    </row>
    <row r="802" spans="21:22" ht="15.75">
      <c r="U802" s="196"/>
      <c r="V802" s="196"/>
    </row>
    <row r="803" spans="21:22" ht="15.75">
      <c r="U803" s="196"/>
      <c r="V803" s="196"/>
    </row>
    <row r="804" spans="21:22" ht="15.75">
      <c r="U804" s="196"/>
      <c r="V804" s="196"/>
    </row>
    <row r="805" spans="21:22" ht="15.75">
      <c r="U805" s="196"/>
      <c r="V805" s="196"/>
    </row>
    <row r="806" spans="21:22" ht="15.75">
      <c r="U806" s="196"/>
      <c r="V806" s="196"/>
    </row>
    <row r="807" spans="21:22" ht="15.75">
      <c r="U807" s="196"/>
      <c r="V807" s="196"/>
    </row>
    <row r="808" spans="21:22" ht="15.75">
      <c r="U808" s="196"/>
      <c r="V808" s="196"/>
    </row>
    <row r="809" spans="21:22" ht="15.75">
      <c r="U809" s="196"/>
      <c r="V809" s="196"/>
    </row>
    <row r="810" spans="21:22" ht="15.75">
      <c r="U810" s="196"/>
      <c r="V810" s="196"/>
    </row>
    <row r="811" spans="21:22" ht="15.75">
      <c r="U811" s="196"/>
      <c r="V811" s="196"/>
    </row>
    <row r="812" spans="21:22" ht="15.75">
      <c r="U812" s="196"/>
      <c r="V812" s="196"/>
    </row>
    <row r="813" spans="21:22" ht="15.75">
      <c r="U813" s="196"/>
      <c r="V813" s="196"/>
    </row>
    <row r="814" spans="21:22" ht="15.75">
      <c r="U814" s="196"/>
      <c r="V814" s="196"/>
    </row>
    <row r="815" spans="21:22" ht="15.75">
      <c r="U815" s="196"/>
      <c r="V815" s="196"/>
    </row>
    <row r="816" spans="21:22" ht="15.75">
      <c r="U816" s="196"/>
      <c r="V816" s="196"/>
    </row>
    <row r="817" spans="21:22" ht="15.75">
      <c r="U817" s="196"/>
      <c r="V817" s="196"/>
    </row>
    <row r="818" spans="21:22" ht="15.75">
      <c r="U818" s="196"/>
      <c r="V818" s="196"/>
    </row>
    <row r="819" spans="21:22" ht="15.75">
      <c r="U819" s="196"/>
      <c r="V819" s="196"/>
    </row>
    <row r="820" spans="21:22" ht="15.75">
      <c r="U820" s="196"/>
      <c r="V820" s="196"/>
    </row>
    <row r="821" spans="21:22" ht="15.75">
      <c r="U821" s="196"/>
      <c r="V821" s="196"/>
    </row>
    <row r="822" spans="21:22" ht="15.75">
      <c r="U822" s="196"/>
      <c r="V822" s="196"/>
    </row>
    <row r="823" spans="21:22" ht="15.75">
      <c r="U823" s="196"/>
      <c r="V823" s="196"/>
    </row>
    <row r="824" spans="21:22" ht="15.75">
      <c r="U824" s="196"/>
      <c r="V824" s="196"/>
    </row>
    <row r="825" spans="21:22" ht="15.75">
      <c r="U825" s="196"/>
      <c r="V825" s="196"/>
    </row>
    <row r="826" spans="21:22" ht="15.75">
      <c r="U826" s="196"/>
      <c r="V826" s="196"/>
    </row>
    <row r="827" spans="21:22" ht="15.75">
      <c r="U827" s="196"/>
      <c r="V827" s="196"/>
    </row>
    <row r="828" spans="21:22" ht="15.75">
      <c r="U828" s="196"/>
      <c r="V828" s="196"/>
    </row>
    <row r="829" spans="21:22" ht="15.75">
      <c r="U829" s="196"/>
      <c r="V829" s="196"/>
    </row>
    <row r="830" spans="21:22" ht="15.75">
      <c r="U830" s="196"/>
      <c r="V830" s="196"/>
    </row>
    <row r="831" spans="21:22" ht="15.75">
      <c r="U831" s="196"/>
      <c r="V831" s="196"/>
    </row>
    <row r="832" spans="21:22" ht="15.75">
      <c r="U832" s="196"/>
      <c r="V832" s="196"/>
    </row>
    <row r="833" spans="21:22" ht="15.75">
      <c r="U833" s="196"/>
      <c r="V833" s="196"/>
    </row>
    <row r="834" spans="21:22" ht="15.75">
      <c r="U834" s="196"/>
      <c r="V834" s="196"/>
    </row>
    <row r="835" spans="21:22" ht="15.75">
      <c r="U835" s="196"/>
      <c r="V835" s="196"/>
    </row>
    <row r="836" spans="21:22" ht="15.75">
      <c r="U836" s="196"/>
      <c r="V836" s="196"/>
    </row>
    <row r="837" spans="21:22" ht="15.75">
      <c r="U837" s="196"/>
      <c r="V837" s="196"/>
    </row>
    <row r="838" spans="21:22" ht="15.75">
      <c r="U838" s="196"/>
      <c r="V838" s="196"/>
    </row>
    <row r="839" spans="21:22" ht="15.75">
      <c r="U839" s="196"/>
      <c r="V839" s="196"/>
    </row>
    <row r="840" spans="21:22" ht="15.75">
      <c r="U840" s="196"/>
      <c r="V840" s="196"/>
    </row>
    <row r="841" spans="21:22" ht="15.75">
      <c r="U841" s="196"/>
      <c r="V841" s="196"/>
    </row>
    <row r="842" spans="21:22" ht="15.75">
      <c r="U842" s="196"/>
      <c r="V842" s="196"/>
    </row>
    <row r="843" spans="21:22" ht="15.75">
      <c r="U843" s="196"/>
      <c r="V843" s="196"/>
    </row>
    <row r="844" spans="21:22" ht="15.75">
      <c r="U844" s="196"/>
      <c r="V844" s="196"/>
    </row>
    <row r="845" spans="21:22" ht="15.75">
      <c r="U845" s="196"/>
      <c r="V845" s="196"/>
    </row>
    <row r="846" spans="21:22" ht="15.75">
      <c r="U846" s="196"/>
      <c r="V846" s="196"/>
    </row>
    <row r="847" spans="21:22" ht="15.75">
      <c r="U847" s="196"/>
      <c r="V847" s="196"/>
    </row>
    <row r="848" spans="21:22" ht="15.75">
      <c r="U848" s="196"/>
      <c r="V848" s="196"/>
    </row>
    <row r="849" spans="21:22" ht="15.75">
      <c r="U849" s="196"/>
      <c r="V849" s="196"/>
    </row>
    <row r="850" spans="21:22" ht="15.75">
      <c r="U850" s="196"/>
      <c r="V850" s="196"/>
    </row>
    <row r="851" spans="21:22" ht="15.75">
      <c r="U851" s="196"/>
      <c r="V851" s="196"/>
    </row>
    <row r="852" spans="21:22" ht="15.75">
      <c r="U852" s="196"/>
      <c r="V852" s="196"/>
    </row>
    <row r="853" spans="21:22" ht="15.75">
      <c r="U853" s="196"/>
      <c r="V853" s="196"/>
    </row>
    <row r="854" spans="21:22" ht="15.75">
      <c r="U854" s="196"/>
      <c r="V854" s="196"/>
    </row>
    <row r="855" spans="21:22" ht="15.75">
      <c r="U855" s="196"/>
      <c r="V855" s="196"/>
    </row>
    <row r="856" spans="21:22" ht="15.75">
      <c r="U856" s="196"/>
      <c r="V856" s="196"/>
    </row>
    <row r="857" spans="21:22" ht="15.75">
      <c r="U857" s="196"/>
      <c r="V857" s="196"/>
    </row>
    <row r="858" spans="21:22" ht="15.75">
      <c r="U858" s="196"/>
      <c r="V858" s="196"/>
    </row>
    <row r="859" spans="21:22" ht="15.75">
      <c r="U859" s="196"/>
      <c r="V859" s="196"/>
    </row>
    <row r="860" spans="21:22" ht="15.75">
      <c r="U860" s="196"/>
      <c r="V860" s="196"/>
    </row>
    <row r="861" spans="21:22" ht="15.75">
      <c r="U861" s="196"/>
      <c r="V861" s="196"/>
    </row>
    <row r="862" spans="21:22" ht="15.75">
      <c r="U862" s="196"/>
      <c r="V862" s="196"/>
    </row>
    <row r="863" spans="21:22" ht="15.75">
      <c r="U863" s="196"/>
      <c r="V863" s="196"/>
    </row>
    <row r="864" spans="21:22" ht="15.75">
      <c r="U864" s="196"/>
      <c r="V864" s="196"/>
    </row>
    <row r="865" spans="21:22" ht="15.75">
      <c r="U865" s="196"/>
      <c r="V865" s="196"/>
    </row>
    <row r="866" spans="21:22" ht="15.75">
      <c r="U866" s="196"/>
      <c r="V866" s="196"/>
    </row>
    <row r="867" spans="21:22" ht="15.75">
      <c r="U867" s="196"/>
      <c r="V867" s="196"/>
    </row>
    <row r="868" spans="21:22" ht="15.75">
      <c r="U868" s="196"/>
      <c r="V868" s="196"/>
    </row>
    <row r="869" spans="21:22" ht="15.75">
      <c r="U869" s="196"/>
      <c r="V869" s="196"/>
    </row>
    <row r="870" spans="21:22" ht="15.75">
      <c r="U870" s="196"/>
      <c r="V870" s="196"/>
    </row>
    <row r="871" spans="21:22" ht="15.75">
      <c r="U871" s="196"/>
      <c r="V871" s="196"/>
    </row>
    <row r="872" spans="21:22" ht="15.75">
      <c r="U872" s="196"/>
      <c r="V872" s="196"/>
    </row>
    <row r="873" spans="21:22" ht="15.75">
      <c r="U873" s="196"/>
      <c r="V873" s="196"/>
    </row>
    <row r="874" spans="21:22" ht="15.75">
      <c r="U874" s="196"/>
      <c r="V874" s="196"/>
    </row>
    <row r="875" spans="21:22" ht="15.75">
      <c r="U875" s="196"/>
      <c r="V875" s="196"/>
    </row>
    <row r="876" spans="21:22" ht="15.75">
      <c r="U876" s="196"/>
      <c r="V876" s="196"/>
    </row>
    <row r="877" spans="21:22" ht="15.75">
      <c r="U877" s="196"/>
      <c r="V877" s="196"/>
    </row>
    <row r="878" spans="21:22" ht="15.75">
      <c r="U878" s="196"/>
      <c r="V878" s="196"/>
    </row>
    <row r="879" spans="21:22" ht="15.75">
      <c r="U879" s="196"/>
      <c r="V879" s="196"/>
    </row>
    <row r="880" spans="21:22" ht="15.75">
      <c r="U880" s="196"/>
      <c r="V880" s="196"/>
    </row>
    <row r="881" spans="21:22" ht="15.75">
      <c r="U881" s="196"/>
      <c r="V881" s="196"/>
    </row>
    <row r="882" spans="21:22" ht="15.75">
      <c r="U882" s="196"/>
      <c r="V882" s="196"/>
    </row>
    <row r="883" spans="21:22" ht="15.75">
      <c r="U883" s="196"/>
      <c r="V883" s="196"/>
    </row>
    <row r="884" spans="21:22" ht="15.75">
      <c r="U884" s="196"/>
      <c r="V884" s="196"/>
    </row>
    <row r="885" spans="21:22" ht="15.75">
      <c r="U885" s="196"/>
      <c r="V885" s="196"/>
    </row>
    <row r="886" spans="21:22" ht="15.75">
      <c r="U886" s="196"/>
      <c r="V886" s="196"/>
    </row>
    <row r="887" spans="21:22" ht="15.75">
      <c r="U887" s="196"/>
      <c r="V887" s="196"/>
    </row>
    <row r="888" spans="21:22" ht="15.75">
      <c r="U888" s="196"/>
      <c r="V888" s="196"/>
    </row>
    <row r="889" spans="21:22" ht="15.75">
      <c r="U889" s="196"/>
      <c r="V889" s="196"/>
    </row>
    <row r="890" spans="21:22" ht="15.75">
      <c r="U890" s="196"/>
      <c r="V890" s="196"/>
    </row>
    <row r="891" spans="21:22" ht="15.75">
      <c r="U891" s="196"/>
      <c r="V891" s="196"/>
    </row>
    <row r="892" spans="21:22" ht="15.75">
      <c r="U892" s="196"/>
      <c r="V892" s="196"/>
    </row>
    <row r="893" spans="21:22" ht="15.75">
      <c r="U893" s="196"/>
      <c r="V893" s="196"/>
    </row>
    <row r="894" spans="21:22" ht="15.75">
      <c r="U894" s="196"/>
      <c r="V894" s="196"/>
    </row>
    <row r="895" spans="21:22" ht="15.75">
      <c r="U895" s="196"/>
      <c r="V895" s="196"/>
    </row>
    <row r="896" spans="21:22" ht="15.75">
      <c r="U896" s="196"/>
      <c r="V896" s="196"/>
    </row>
    <row r="897" spans="21:22" ht="15.75">
      <c r="U897" s="196"/>
      <c r="V897" s="196"/>
    </row>
    <row r="898" spans="21:22" ht="15.75">
      <c r="U898" s="196"/>
      <c r="V898" s="196"/>
    </row>
    <row r="899" spans="21:22" ht="15.75">
      <c r="U899" s="196"/>
      <c r="V899" s="196"/>
    </row>
    <row r="900" spans="21:22" ht="15.75">
      <c r="U900" s="196"/>
      <c r="V900" s="196"/>
    </row>
    <row r="901" spans="21:22" ht="15.75">
      <c r="U901" s="196"/>
      <c r="V901" s="196"/>
    </row>
    <row r="902" spans="21:22" ht="15.75">
      <c r="U902" s="196"/>
      <c r="V902" s="196"/>
    </row>
    <row r="903" spans="21:22" ht="15.75">
      <c r="U903" s="196"/>
      <c r="V903" s="196"/>
    </row>
    <row r="904" spans="21:22" ht="15.75">
      <c r="U904" s="196"/>
      <c r="V904" s="196"/>
    </row>
    <row r="905" spans="21:22" ht="15.75">
      <c r="U905" s="196"/>
      <c r="V905" s="196"/>
    </row>
    <row r="906" spans="21:22" ht="15.75">
      <c r="U906" s="196"/>
      <c r="V906" s="196"/>
    </row>
    <row r="907" spans="21:22" ht="15.75">
      <c r="U907" s="196"/>
      <c r="V907" s="196"/>
    </row>
    <row r="908" spans="21:22" ht="15.75">
      <c r="U908" s="196"/>
      <c r="V908" s="196"/>
    </row>
    <row r="909" spans="21:22" ht="15.75">
      <c r="U909" s="196"/>
      <c r="V909" s="196"/>
    </row>
    <row r="910" spans="21:22" ht="15.75">
      <c r="U910" s="196"/>
      <c r="V910" s="196"/>
    </row>
    <row r="911" spans="21:22" ht="15.75">
      <c r="U911" s="196"/>
      <c r="V911" s="196"/>
    </row>
    <row r="912" spans="21:22" ht="15.75">
      <c r="U912" s="196"/>
      <c r="V912" s="196"/>
    </row>
    <row r="913" spans="21:22" ht="15.75">
      <c r="U913" s="196"/>
      <c r="V913" s="196"/>
    </row>
    <row r="914" spans="21:22" ht="15.75">
      <c r="U914" s="196"/>
      <c r="V914" s="196"/>
    </row>
    <row r="915" spans="21:22" ht="15.75">
      <c r="U915" s="196"/>
      <c r="V915" s="196"/>
    </row>
    <row r="916" spans="21:22" ht="15.75">
      <c r="U916" s="196"/>
      <c r="V916" s="196"/>
    </row>
    <row r="917" spans="21:22" ht="15.75">
      <c r="U917" s="196"/>
      <c r="V917" s="196"/>
    </row>
    <row r="918" spans="21:22" ht="15.75">
      <c r="U918" s="196"/>
      <c r="V918" s="196"/>
    </row>
    <row r="919" spans="21:22" ht="15.75">
      <c r="U919" s="196"/>
      <c r="V919" s="196"/>
    </row>
    <row r="920" spans="21:22" ht="15.75">
      <c r="U920" s="196"/>
      <c r="V920" s="196"/>
    </row>
    <row r="921" spans="21:22" ht="15.75">
      <c r="U921" s="196"/>
      <c r="V921" s="196"/>
    </row>
    <row r="922" spans="21:22" ht="15.75">
      <c r="U922" s="196"/>
      <c r="V922" s="196"/>
    </row>
    <row r="923" spans="21:22" ht="15.75">
      <c r="U923" s="196"/>
      <c r="V923" s="196"/>
    </row>
    <row r="924" spans="21:22" ht="15.75">
      <c r="U924" s="196"/>
      <c r="V924" s="196"/>
    </row>
    <row r="925" spans="21:22" ht="15.75">
      <c r="U925" s="196"/>
      <c r="V925" s="196"/>
    </row>
    <row r="926" spans="21:22" ht="15.75">
      <c r="U926" s="196"/>
      <c r="V926" s="196"/>
    </row>
    <row r="927" spans="21:22" ht="15.75">
      <c r="U927" s="196"/>
      <c r="V927" s="196"/>
    </row>
    <row r="928" spans="21:22" ht="15.75">
      <c r="U928" s="196"/>
      <c r="V928" s="196"/>
    </row>
    <row r="929" spans="21:22" ht="15.75">
      <c r="U929" s="196"/>
      <c r="V929" s="196"/>
    </row>
    <row r="930" spans="21:22" ht="15.75">
      <c r="U930" s="196"/>
      <c r="V930" s="196"/>
    </row>
    <row r="931" spans="21:22" ht="15.75">
      <c r="U931" s="196"/>
      <c r="V931" s="196"/>
    </row>
    <row r="932" spans="21:22" ht="15.75">
      <c r="U932" s="196"/>
      <c r="V932" s="196"/>
    </row>
    <row r="933" spans="21:22" ht="15.75">
      <c r="U933" s="196"/>
      <c r="V933" s="196"/>
    </row>
    <row r="934" spans="21:22" ht="15.75">
      <c r="U934" s="196"/>
      <c r="V934" s="196"/>
    </row>
    <row r="935" spans="21:22" ht="15.75">
      <c r="U935" s="196"/>
      <c r="V935" s="196"/>
    </row>
    <row r="936" spans="21:22" ht="15.75">
      <c r="U936" s="196"/>
      <c r="V936" s="196"/>
    </row>
    <row r="937" spans="21:22" ht="15.75">
      <c r="U937" s="196"/>
      <c r="V937" s="196"/>
    </row>
    <row r="938" spans="21:22" ht="15.75">
      <c r="U938" s="196"/>
      <c r="V938" s="196"/>
    </row>
    <row r="939" spans="21:22" ht="15.75">
      <c r="U939" s="196"/>
      <c r="V939" s="196"/>
    </row>
    <row r="940" spans="21:22" ht="15.75">
      <c r="U940" s="196"/>
      <c r="V940" s="196"/>
    </row>
    <row r="941" spans="21:22" ht="15.75">
      <c r="U941" s="196"/>
      <c r="V941" s="196"/>
    </row>
    <row r="942" spans="21:22" ht="15.75">
      <c r="U942" s="196"/>
      <c r="V942" s="196"/>
    </row>
    <row r="943" spans="21:22" ht="15.75">
      <c r="U943" s="196"/>
      <c r="V943" s="196"/>
    </row>
    <row r="944" spans="21:22" ht="15.75">
      <c r="U944" s="196"/>
      <c r="V944" s="196"/>
    </row>
    <row r="945" spans="21:22" ht="15.75">
      <c r="U945" s="196"/>
      <c r="V945" s="196"/>
    </row>
    <row r="946" spans="21:22" ht="15.75">
      <c r="U946" s="196"/>
      <c r="V946" s="196"/>
    </row>
    <row r="947" spans="21:22" ht="15.75">
      <c r="U947" s="196"/>
      <c r="V947" s="196"/>
    </row>
    <row r="948" spans="21:22" ht="15.75">
      <c r="U948" s="196"/>
      <c r="V948" s="196"/>
    </row>
    <row r="949" spans="21:22" ht="15.75">
      <c r="U949" s="196"/>
      <c r="V949" s="196"/>
    </row>
    <row r="950" spans="21:22" ht="15.75">
      <c r="U950" s="196"/>
      <c r="V950" s="196"/>
    </row>
    <row r="951" spans="21:22" ht="15.75">
      <c r="U951" s="196"/>
      <c r="V951" s="196"/>
    </row>
    <row r="952" spans="21:22" ht="15.75">
      <c r="U952" s="196"/>
      <c r="V952" s="196"/>
    </row>
    <row r="953" spans="21:22" ht="15.75">
      <c r="U953" s="196"/>
      <c r="V953" s="196"/>
    </row>
    <row r="954" spans="21:22" ht="15.75">
      <c r="U954" s="196"/>
      <c r="V954" s="196"/>
    </row>
    <row r="955" spans="21:22" ht="15.75">
      <c r="U955" s="196"/>
      <c r="V955" s="196"/>
    </row>
    <row r="956" spans="21:22" ht="15.75">
      <c r="U956" s="196"/>
      <c r="V956" s="196"/>
    </row>
    <row r="957" spans="21:22" ht="15.75">
      <c r="U957" s="196"/>
      <c r="V957" s="196"/>
    </row>
    <row r="958" spans="21:22" ht="15.75">
      <c r="U958" s="196"/>
      <c r="V958" s="196"/>
    </row>
    <row r="959" spans="21:22" ht="15.75">
      <c r="U959" s="196"/>
      <c r="V959" s="196"/>
    </row>
    <row r="960" spans="21:22" ht="15.75">
      <c r="U960" s="196"/>
      <c r="V960" s="196"/>
    </row>
    <row r="961" spans="21:22" ht="15.75">
      <c r="U961" s="196"/>
      <c r="V961" s="196"/>
    </row>
    <row r="962" spans="21:22" ht="15.75">
      <c r="U962" s="196"/>
      <c r="V962" s="196"/>
    </row>
    <row r="963" spans="21:22" ht="15.75">
      <c r="U963" s="196"/>
      <c r="V963" s="196"/>
    </row>
    <row r="964" spans="21:22" ht="15.75">
      <c r="U964" s="196"/>
      <c r="V964" s="196"/>
    </row>
    <row r="965" spans="21:22" ht="15.75">
      <c r="U965" s="196"/>
      <c r="V965" s="196"/>
    </row>
    <row r="966" spans="21:22" ht="15.75">
      <c r="U966" s="196"/>
      <c r="V966" s="196"/>
    </row>
    <row r="967" spans="21:22" ht="15.75">
      <c r="U967" s="196"/>
      <c r="V967" s="196"/>
    </row>
    <row r="968" spans="21:22" ht="15.75">
      <c r="U968" s="196"/>
      <c r="V968" s="196"/>
    </row>
    <row r="969" spans="21:22" ht="15.75">
      <c r="U969" s="196"/>
      <c r="V969" s="196"/>
    </row>
    <row r="970" spans="21:22" ht="15.75">
      <c r="U970" s="196"/>
      <c r="V970" s="196"/>
    </row>
    <row r="971" spans="21:22" ht="15.75">
      <c r="U971" s="196"/>
      <c r="V971" s="196"/>
    </row>
    <row r="972" spans="21:22" ht="15.75">
      <c r="U972" s="196"/>
      <c r="V972" s="196"/>
    </row>
    <row r="973" spans="21:22" ht="15.75">
      <c r="U973" s="196"/>
      <c r="V973" s="196"/>
    </row>
    <row r="974" spans="21:22" ht="15.75">
      <c r="U974" s="196"/>
      <c r="V974" s="196"/>
    </row>
    <row r="975" spans="21:22" ht="15.75">
      <c r="U975" s="196"/>
      <c r="V975" s="196"/>
    </row>
    <row r="976" spans="21:22" ht="15.75">
      <c r="U976" s="196"/>
      <c r="V976" s="196"/>
    </row>
    <row r="977" spans="21:22" ht="15.75">
      <c r="U977" s="196"/>
      <c r="V977" s="196"/>
    </row>
    <row r="978" spans="21:22" ht="15.75">
      <c r="U978" s="196"/>
      <c r="V978" s="196"/>
    </row>
    <row r="979" spans="21:22" ht="15.75">
      <c r="U979" s="196"/>
      <c r="V979" s="196"/>
    </row>
    <row r="980" spans="21:22" ht="15.75">
      <c r="U980" s="196"/>
      <c r="V980" s="196"/>
    </row>
    <row r="981" spans="21:22" ht="15.75">
      <c r="U981" s="196"/>
      <c r="V981" s="196"/>
    </row>
    <row r="982" spans="21:22" ht="15.75">
      <c r="U982" s="196"/>
      <c r="V982" s="196"/>
    </row>
    <row r="983" spans="21:22" ht="15.75">
      <c r="U983" s="196"/>
      <c r="V983" s="196"/>
    </row>
    <row r="984" spans="21:22" ht="15.75">
      <c r="U984" s="196"/>
      <c r="V984" s="196"/>
    </row>
    <row r="985" spans="21:22" ht="15.75">
      <c r="U985" s="196"/>
      <c r="V985" s="196"/>
    </row>
    <row r="986" spans="21:22" ht="15.75">
      <c r="U986" s="196"/>
      <c r="V986" s="196"/>
    </row>
    <row r="987" spans="21:22" ht="15.75">
      <c r="U987" s="196"/>
      <c r="V987" s="196"/>
    </row>
    <row r="988" spans="21:22" ht="15.75">
      <c r="U988" s="196"/>
      <c r="V988" s="196"/>
    </row>
    <row r="989" spans="21:22" ht="15.75">
      <c r="U989" s="196"/>
      <c r="V989" s="196"/>
    </row>
    <row r="990" spans="21:22" ht="15.75">
      <c r="U990" s="196"/>
      <c r="V990" s="196"/>
    </row>
    <row r="991" spans="21:22" ht="15.75">
      <c r="U991" s="196"/>
      <c r="V991" s="196"/>
    </row>
    <row r="992" spans="21:22" ht="15.75">
      <c r="U992" s="196"/>
      <c r="V992" s="196"/>
    </row>
    <row r="993" spans="21:22" ht="15.75">
      <c r="U993" s="196"/>
      <c r="V993" s="196"/>
    </row>
    <row r="994" spans="21:22" ht="15.75">
      <c r="U994" s="196"/>
      <c r="V994" s="196"/>
    </row>
    <row r="995" spans="21:22" ht="15.75">
      <c r="U995" s="196"/>
      <c r="V995" s="196"/>
    </row>
    <row r="996" spans="21:22" ht="15.75">
      <c r="U996" s="196"/>
      <c r="V996" s="196"/>
    </row>
    <row r="997" spans="21:22" ht="15.75">
      <c r="U997" s="196"/>
      <c r="V997" s="196"/>
    </row>
    <row r="998" spans="21:22" ht="15.75">
      <c r="U998" s="196"/>
      <c r="V998" s="196"/>
    </row>
    <row r="999" spans="21:22" ht="15.75">
      <c r="U999" s="196"/>
      <c r="V999" s="196"/>
    </row>
    <row r="1000" spans="21:22" ht="15.75">
      <c r="U1000" s="196"/>
      <c r="V1000" s="196"/>
    </row>
    <row r="1001" spans="21:22" ht="15.75">
      <c r="U1001" s="196"/>
      <c r="V1001" s="196"/>
    </row>
    <row r="1002" spans="21:22" ht="15.75">
      <c r="U1002" s="196"/>
      <c r="V1002" s="196"/>
    </row>
    <row r="1003" spans="21:22" ht="15.75">
      <c r="U1003" s="196"/>
      <c r="V1003" s="196"/>
    </row>
    <row r="1004" spans="21:22" ht="15.75">
      <c r="U1004" s="196"/>
      <c r="V1004" s="196"/>
    </row>
    <row r="1005" spans="21:22" ht="15.75">
      <c r="U1005" s="196"/>
      <c r="V1005" s="196"/>
    </row>
    <row r="1006" spans="21:22" ht="15.75">
      <c r="U1006" s="196"/>
      <c r="V1006" s="196"/>
    </row>
    <row r="1007" spans="21:22" ht="15.75">
      <c r="U1007" s="196"/>
      <c r="V1007" s="196"/>
    </row>
    <row r="1008" spans="21:22" ht="15.75">
      <c r="U1008" s="196"/>
      <c r="V1008" s="196"/>
    </row>
    <row r="1009" spans="21:22" ht="15.75">
      <c r="U1009" s="196"/>
      <c r="V1009" s="196"/>
    </row>
    <row r="1010" spans="21:22" ht="15.75">
      <c r="U1010" s="196"/>
      <c r="V1010" s="196"/>
    </row>
    <row r="1011" spans="21:22" ht="15.75">
      <c r="U1011" s="196"/>
      <c r="V1011" s="196"/>
    </row>
    <row r="1012" spans="21:22" ht="15.75">
      <c r="U1012" s="196"/>
      <c r="V1012" s="196"/>
    </row>
    <row r="1013" spans="21:22" ht="15.75">
      <c r="U1013" s="196"/>
      <c r="V1013" s="196"/>
    </row>
    <row r="1014" spans="21:22" ht="15.75">
      <c r="U1014" s="196"/>
      <c r="V1014" s="196"/>
    </row>
    <row r="1015" spans="21:22" ht="15.75">
      <c r="U1015" s="196"/>
      <c r="V1015" s="196"/>
    </row>
    <row r="1016" spans="21:22" ht="15.75">
      <c r="U1016" s="196"/>
      <c r="V1016" s="196"/>
    </row>
    <row r="1017" spans="21:22" ht="15.75">
      <c r="U1017" s="196"/>
      <c r="V1017" s="196"/>
    </row>
    <row r="1018" spans="21:22" ht="15.75">
      <c r="U1018" s="196"/>
      <c r="V1018" s="196"/>
    </row>
    <row r="1019" spans="21:22" ht="15.75">
      <c r="U1019" s="196"/>
      <c r="V1019" s="196"/>
    </row>
    <row r="1020" spans="21:22" ht="15.75">
      <c r="U1020" s="196"/>
      <c r="V1020" s="196"/>
    </row>
    <row r="1021" spans="21:22" ht="15.75">
      <c r="U1021" s="196"/>
      <c r="V1021" s="196"/>
    </row>
    <row r="1022" spans="21:22" ht="15.75">
      <c r="U1022" s="196"/>
      <c r="V1022" s="196"/>
    </row>
    <row r="1023" spans="21:22" ht="15.75">
      <c r="U1023" s="196"/>
      <c r="V1023" s="196"/>
    </row>
    <row r="1024" spans="21:22" ht="15.75">
      <c r="U1024" s="196"/>
      <c r="V1024" s="196"/>
    </row>
    <row r="1025" spans="21:22" ht="15.75">
      <c r="U1025" s="196"/>
      <c r="V1025" s="196"/>
    </row>
    <row r="1026" spans="21:22" ht="15.75">
      <c r="U1026" s="196"/>
      <c r="V1026" s="196"/>
    </row>
    <row r="1027" spans="21:22" ht="15.75">
      <c r="U1027" s="196"/>
      <c r="V1027" s="196"/>
    </row>
    <row r="1028" spans="21:22" ht="15.75">
      <c r="U1028" s="196"/>
      <c r="V1028" s="196"/>
    </row>
    <row r="1029" spans="21:22" ht="15.75">
      <c r="U1029" s="196"/>
      <c r="V1029" s="196"/>
    </row>
    <row r="1030" spans="21:22" ht="15.75">
      <c r="U1030" s="196"/>
      <c r="V1030" s="196"/>
    </row>
    <row r="1031" spans="21:22" ht="15.75">
      <c r="U1031" s="196"/>
      <c r="V1031" s="196"/>
    </row>
    <row r="1032" spans="21:22" ht="15.75">
      <c r="U1032" s="196"/>
      <c r="V1032" s="196"/>
    </row>
    <row r="1033" spans="21:22" ht="15.75">
      <c r="U1033" s="196"/>
      <c r="V1033" s="196"/>
    </row>
    <row r="1034" spans="21:22" ht="15.75">
      <c r="U1034" s="196"/>
      <c r="V1034" s="196"/>
    </row>
    <row r="1035" spans="21:22" ht="15.75">
      <c r="U1035" s="196"/>
      <c r="V1035" s="196"/>
    </row>
    <row r="1036" spans="21:22" ht="15.75">
      <c r="U1036" s="196"/>
      <c r="V1036" s="196"/>
    </row>
    <row r="1037" spans="21:22" ht="15.75">
      <c r="U1037" s="196"/>
      <c r="V1037" s="196"/>
    </row>
    <row r="1038" spans="21:22" ht="15.75">
      <c r="U1038" s="196"/>
      <c r="V1038" s="196"/>
    </row>
    <row r="1039" spans="21:22" ht="15.75">
      <c r="U1039" s="196"/>
      <c r="V1039" s="196"/>
    </row>
    <row r="1040" spans="21:22" ht="15.75">
      <c r="U1040" s="196"/>
      <c r="V1040" s="196"/>
    </row>
    <row r="1041" spans="21:22" ht="15.75">
      <c r="U1041" s="196"/>
      <c r="V1041" s="196"/>
    </row>
    <row r="1042" spans="21:22" ht="15.75">
      <c r="U1042" s="196"/>
      <c r="V1042" s="196"/>
    </row>
    <row r="1043" spans="21:22" ht="15.75">
      <c r="U1043" s="196"/>
      <c r="V1043" s="196"/>
    </row>
    <row r="1044" spans="21:22" ht="15.75">
      <c r="U1044" s="196"/>
      <c r="V1044" s="196"/>
    </row>
    <row r="1045" spans="21:22" ht="15.75">
      <c r="U1045" s="196"/>
      <c r="V1045" s="196"/>
    </row>
    <row r="1046" spans="21:22" ht="15.75">
      <c r="U1046" s="196"/>
      <c r="V1046" s="196"/>
    </row>
    <row r="1047" spans="21:22" ht="15.75">
      <c r="U1047" s="196"/>
      <c r="V1047" s="196"/>
    </row>
    <row r="1048" spans="21:22" ht="15.75">
      <c r="U1048" s="196"/>
      <c r="V1048" s="196"/>
    </row>
    <row r="1049" spans="21:22" ht="15.75">
      <c r="U1049" s="196"/>
      <c r="V1049" s="196"/>
    </row>
    <row r="1050" spans="21:22" ht="15.75">
      <c r="U1050" s="196"/>
      <c r="V1050" s="196"/>
    </row>
    <row r="1051" spans="21:22" ht="15.75">
      <c r="U1051" s="196"/>
      <c r="V1051" s="196"/>
    </row>
    <row r="1052" spans="21:22" ht="15.75">
      <c r="U1052" s="196"/>
      <c r="V1052" s="196"/>
    </row>
    <row r="1053" spans="21:22" ht="15.75">
      <c r="U1053" s="196"/>
      <c r="V1053" s="196"/>
    </row>
    <row r="1054" spans="21:22" ht="15.75">
      <c r="U1054" s="196"/>
      <c r="V1054" s="196"/>
    </row>
    <row r="1055" spans="21:22" ht="15.75">
      <c r="U1055" s="196"/>
      <c r="V1055" s="196"/>
    </row>
    <row r="1056" spans="21:22" ht="15.75">
      <c r="U1056" s="196"/>
      <c r="V1056" s="196"/>
    </row>
    <row r="1057" spans="21:22" ht="15.75">
      <c r="U1057" s="196"/>
      <c r="V1057" s="196"/>
    </row>
    <row r="1058" spans="21:22" ht="15.75">
      <c r="U1058" s="196"/>
      <c r="V1058" s="196"/>
    </row>
    <row r="1059" spans="21:22" ht="15.75">
      <c r="U1059" s="196"/>
      <c r="V1059" s="196"/>
    </row>
    <row r="1060" spans="21:22" ht="15.75">
      <c r="U1060" s="196"/>
      <c r="V1060" s="196"/>
    </row>
    <row r="1061" spans="21:22" ht="15.75">
      <c r="U1061" s="196"/>
      <c r="V1061" s="196"/>
    </row>
    <row r="1062" spans="21:22" ht="15.75">
      <c r="U1062" s="196"/>
      <c r="V1062" s="196"/>
    </row>
    <row r="1063" spans="21:22" ht="15.75">
      <c r="U1063" s="196"/>
      <c r="V1063" s="196"/>
    </row>
    <row r="1064" spans="21:22" ht="15.75">
      <c r="U1064" s="196"/>
      <c r="V1064" s="196"/>
    </row>
    <row r="1065" spans="21:22" ht="15.75">
      <c r="U1065" s="196"/>
      <c r="V1065" s="196"/>
    </row>
    <row r="1066" spans="21:22" ht="15.75">
      <c r="U1066" s="196"/>
      <c r="V1066" s="196"/>
    </row>
    <row r="1067" spans="21:22" ht="15.75">
      <c r="U1067" s="196"/>
      <c r="V1067" s="196"/>
    </row>
    <row r="1068" spans="21:22" ht="15.75">
      <c r="U1068" s="196"/>
      <c r="V1068" s="196"/>
    </row>
    <row r="1069" spans="21:22" ht="15.75">
      <c r="U1069" s="196"/>
      <c r="V1069" s="196"/>
    </row>
    <row r="1070" spans="21:22" ht="15.75">
      <c r="U1070" s="196"/>
      <c r="V1070" s="196"/>
    </row>
    <row r="1071" spans="21:22" ht="15.75">
      <c r="U1071" s="196"/>
      <c r="V1071" s="196"/>
    </row>
    <row r="1072" spans="21:22" ht="15.75">
      <c r="U1072" s="196"/>
      <c r="V1072" s="196"/>
    </row>
    <row r="1073" spans="21:22" ht="15.75">
      <c r="U1073" s="196"/>
      <c r="V1073" s="196"/>
    </row>
    <row r="1074" spans="21:22" ht="15.75">
      <c r="U1074" s="196"/>
      <c r="V1074" s="196"/>
    </row>
    <row r="1075" spans="21:22" ht="15.75">
      <c r="U1075" s="196"/>
      <c r="V1075" s="196"/>
    </row>
    <row r="1076" spans="21:22" ht="15.75">
      <c r="U1076" s="196"/>
      <c r="V1076" s="196"/>
    </row>
    <row r="1077" spans="21:22" ht="15.75">
      <c r="U1077" s="196"/>
      <c r="V1077" s="196"/>
    </row>
    <row r="1078" spans="21:22" ht="15.75">
      <c r="U1078" s="196"/>
      <c r="V1078" s="196"/>
    </row>
    <row r="1079" spans="21:22" ht="15.75">
      <c r="U1079" s="196"/>
      <c r="V1079" s="196"/>
    </row>
    <row r="1080" spans="21:22" ht="15.75">
      <c r="U1080" s="196"/>
      <c r="V1080" s="196"/>
    </row>
    <row r="1081" spans="21:22" ht="15.75">
      <c r="U1081" s="196"/>
      <c r="V1081" s="196"/>
    </row>
    <row r="1082" spans="21:22" ht="15.75">
      <c r="U1082" s="196"/>
      <c r="V1082" s="196"/>
    </row>
    <row r="1083" spans="21:22" ht="15.75">
      <c r="U1083" s="196"/>
      <c r="V1083" s="196"/>
    </row>
    <row r="1084" spans="21:22" ht="15.75">
      <c r="U1084" s="196"/>
      <c r="V1084" s="196"/>
    </row>
    <row r="1085" spans="21:22" ht="15.75">
      <c r="U1085" s="196"/>
      <c r="V1085" s="196"/>
    </row>
    <row r="1086" spans="21:22" ht="15.75">
      <c r="U1086" s="196"/>
      <c r="V1086" s="196"/>
    </row>
    <row r="1087" spans="21:22" ht="15.75">
      <c r="U1087" s="196"/>
      <c r="V1087" s="196"/>
    </row>
    <row r="1088" spans="21:22" ht="15.75">
      <c r="U1088" s="196"/>
      <c r="V1088" s="196"/>
    </row>
    <row r="1089" spans="21:22" ht="15.75">
      <c r="U1089" s="196"/>
      <c r="V1089" s="196"/>
    </row>
    <row r="1090" spans="21:22" ht="15.75">
      <c r="U1090" s="196"/>
      <c r="V1090" s="196"/>
    </row>
    <row r="1091" spans="21:22" ht="15.75">
      <c r="U1091" s="196"/>
      <c r="V1091" s="196"/>
    </row>
    <row r="1092" spans="21:22" ht="15.75">
      <c r="U1092" s="196"/>
      <c r="V1092" s="196"/>
    </row>
    <row r="1093" spans="21:22" ht="15.75">
      <c r="U1093" s="196"/>
      <c r="V1093" s="196"/>
    </row>
    <row r="1094" spans="21:22" ht="15.75">
      <c r="U1094" s="196"/>
      <c r="V1094" s="196"/>
    </row>
    <row r="1095" spans="21:22" ht="15.75">
      <c r="U1095" s="196"/>
      <c r="V1095" s="196"/>
    </row>
    <row r="1096" spans="21:22" ht="15.75">
      <c r="U1096" s="196"/>
      <c r="V1096" s="196"/>
    </row>
    <row r="1097" spans="21:22" ht="15.75">
      <c r="U1097" s="196"/>
      <c r="V1097" s="196"/>
    </row>
    <row r="1098" spans="21:22" ht="15.75">
      <c r="U1098" s="196"/>
      <c r="V1098" s="196"/>
    </row>
    <row r="1099" spans="21:22" ht="15.75">
      <c r="U1099" s="196"/>
      <c r="V1099" s="196"/>
    </row>
    <row r="1100" spans="21:22" ht="15.75">
      <c r="U1100" s="196"/>
      <c r="V1100" s="196"/>
    </row>
    <row r="1101" spans="21:22" ht="15.75">
      <c r="U1101" s="196"/>
      <c r="V1101" s="196"/>
    </row>
    <row r="1102" spans="21:22" ht="15.75">
      <c r="U1102" s="196"/>
      <c r="V1102" s="196"/>
    </row>
    <row r="1103" spans="21:22" ht="15.75">
      <c r="U1103" s="196"/>
      <c r="V1103" s="196"/>
    </row>
    <row r="1104" spans="21:22" ht="15.75">
      <c r="U1104" s="196"/>
      <c r="V1104" s="196"/>
    </row>
    <row r="1105" spans="21:22" ht="15.75">
      <c r="U1105" s="196"/>
      <c r="V1105" s="196"/>
    </row>
    <row r="1106" spans="21:22" ht="15.75">
      <c r="U1106" s="196"/>
      <c r="V1106" s="196"/>
    </row>
    <row r="1107" spans="21:22" ht="15.75">
      <c r="U1107" s="196"/>
      <c r="V1107" s="196"/>
    </row>
    <row r="1108" spans="21:22" ht="15.75">
      <c r="U1108" s="196"/>
      <c r="V1108" s="196"/>
    </row>
    <row r="1109" spans="21:22" ht="15.75">
      <c r="U1109" s="196"/>
      <c r="V1109" s="196"/>
    </row>
    <row r="1110" spans="21:22" ht="15.75">
      <c r="U1110" s="196"/>
      <c r="V1110" s="196"/>
    </row>
    <row r="1111" spans="21:22" ht="15.75">
      <c r="U1111" s="196"/>
      <c r="V1111" s="196"/>
    </row>
    <row r="1112" spans="21:22" ht="15.75">
      <c r="U1112" s="196"/>
      <c r="V1112" s="196"/>
    </row>
    <row r="1113" spans="21:22" ht="15.75">
      <c r="U1113" s="196"/>
      <c r="V1113" s="196"/>
    </row>
    <row r="1114" spans="21:22" ht="15.75">
      <c r="U1114" s="196"/>
      <c r="V1114" s="196"/>
    </row>
    <row r="1115" spans="21:22" ht="15.75">
      <c r="U1115" s="196"/>
      <c r="V1115" s="196"/>
    </row>
    <row r="1116" spans="21:22" ht="15.75">
      <c r="U1116" s="196"/>
      <c r="V1116" s="196"/>
    </row>
    <row r="1117" spans="21:22" ht="15.75">
      <c r="U1117" s="196"/>
      <c r="V1117" s="196"/>
    </row>
    <row r="1118" spans="21:22" ht="15.75">
      <c r="U1118" s="196"/>
      <c r="V1118" s="196"/>
    </row>
    <row r="1119" spans="21:22" ht="15.75">
      <c r="U1119" s="196"/>
      <c r="V1119" s="196"/>
    </row>
    <row r="1120" spans="21:22" ht="15.75">
      <c r="U1120" s="196"/>
      <c r="V1120" s="196"/>
    </row>
    <row r="1121" spans="21:22" ht="15.75">
      <c r="U1121" s="196"/>
      <c r="V1121" s="196"/>
    </row>
    <row r="1122" spans="21:22" ht="15.75">
      <c r="U1122" s="196"/>
      <c r="V1122" s="196"/>
    </row>
    <row r="1123" spans="21:22" ht="15.75">
      <c r="U1123" s="196"/>
      <c r="V1123" s="196"/>
    </row>
    <row r="1124" spans="21:22" ht="15.75">
      <c r="U1124" s="196"/>
      <c r="V1124" s="196"/>
    </row>
    <row r="1125" spans="21:22" ht="15.75">
      <c r="U1125" s="196"/>
      <c r="V1125" s="196"/>
    </row>
    <row r="1126" spans="21:22" ht="15.75">
      <c r="U1126" s="196"/>
      <c r="V1126" s="196"/>
    </row>
    <row r="1127" spans="21:22" ht="15.75">
      <c r="U1127" s="196"/>
      <c r="V1127" s="196"/>
    </row>
    <row r="1128" spans="21:22" ht="15.75">
      <c r="U1128" s="196"/>
      <c r="V1128" s="196"/>
    </row>
    <row r="1129" spans="21:22" ht="15.75">
      <c r="U1129" s="196"/>
      <c r="V1129" s="196"/>
    </row>
    <row r="1130" spans="21:22" ht="15.75">
      <c r="U1130" s="196"/>
      <c r="V1130" s="196"/>
    </row>
    <row r="1131" spans="21:22" ht="15.75">
      <c r="U1131" s="196"/>
      <c r="V1131" s="196"/>
    </row>
    <row r="1132" spans="21:22" ht="15.75">
      <c r="U1132" s="196"/>
      <c r="V1132" s="196"/>
    </row>
    <row r="1133" spans="21:22" ht="15.75">
      <c r="U1133" s="196"/>
      <c r="V1133" s="196"/>
    </row>
    <row r="1134" spans="21:22" ht="15.75">
      <c r="U1134" s="196"/>
      <c r="V1134" s="196"/>
    </row>
    <row r="1135" spans="21:22" ht="15.75">
      <c r="U1135" s="196"/>
      <c r="V1135" s="196"/>
    </row>
    <row r="1136" spans="21:22" ht="15.75">
      <c r="U1136" s="196"/>
      <c r="V1136" s="196"/>
    </row>
    <row r="1137" spans="21:22" ht="15.75">
      <c r="U1137" s="196"/>
      <c r="V1137" s="196"/>
    </row>
    <row r="1138" spans="21:22" ht="15.75">
      <c r="U1138" s="196"/>
      <c r="V1138" s="196"/>
    </row>
    <row r="1139" spans="21:22" ht="15.75">
      <c r="U1139" s="196"/>
      <c r="V1139" s="196"/>
    </row>
    <row r="1140" spans="21:22" ht="15.75">
      <c r="U1140" s="196"/>
      <c r="V1140" s="196"/>
    </row>
    <row r="1141" spans="21:22" ht="15.75">
      <c r="U1141" s="196"/>
      <c r="V1141" s="196"/>
    </row>
    <row r="1142" spans="21:22" ht="15.75">
      <c r="U1142" s="196"/>
      <c r="V1142" s="196"/>
    </row>
    <row r="1143" spans="21:22" ht="15.75">
      <c r="U1143" s="196"/>
      <c r="V1143" s="196"/>
    </row>
    <row r="1144" spans="21:22" ht="15.75">
      <c r="U1144" s="196"/>
      <c r="V1144" s="196"/>
    </row>
    <row r="1145" spans="21:22" ht="15.75">
      <c r="U1145" s="196"/>
      <c r="V1145" s="196"/>
    </row>
    <row r="1146" spans="21:22" ht="15.75">
      <c r="U1146" s="196"/>
      <c r="V1146" s="196"/>
    </row>
    <row r="1147" spans="21:22" ht="15.75">
      <c r="U1147" s="196"/>
      <c r="V1147" s="196"/>
    </row>
    <row r="1148" spans="21:22" ht="15.75">
      <c r="U1148" s="196"/>
      <c r="V1148" s="196"/>
    </row>
    <row r="1149" spans="21:22" ht="15.75">
      <c r="U1149" s="196"/>
      <c r="V1149" s="196"/>
    </row>
    <row r="1150" spans="21:22" ht="15.75">
      <c r="U1150" s="196"/>
      <c r="V1150" s="196"/>
    </row>
    <row r="1151" spans="21:22" ht="15.75">
      <c r="U1151" s="196"/>
      <c r="V1151" s="196"/>
    </row>
    <row r="1152" spans="21:22" ht="15.75">
      <c r="U1152" s="196"/>
      <c r="V1152" s="196"/>
    </row>
    <row r="1153" spans="21:22" ht="15.75">
      <c r="U1153" s="196"/>
      <c r="V1153" s="196"/>
    </row>
    <row r="1154" spans="21:22" ht="15.75">
      <c r="U1154" s="196"/>
      <c r="V1154" s="196"/>
    </row>
    <row r="1155" spans="21:22" ht="15.75">
      <c r="U1155" s="196"/>
      <c r="V1155" s="196"/>
    </row>
    <row r="1156" spans="21:22" ht="15.75">
      <c r="U1156" s="196"/>
      <c r="V1156" s="196"/>
    </row>
    <row r="1157" spans="21:22" ht="15.75">
      <c r="U1157" s="196"/>
      <c r="V1157" s="196"/>
    </row>
    <row r="1158" spans="21:22" ht="15.75">
      <c r="U1158" s="196"/>
      <c r="V1158" s="196"/>
    </row>
    <row r="1159" spans="21:22" ht="15.75">
      <c r="U1159" s="196"/>
      <c r="V1159" s="196"/>
    </row>
    <row r="1160" spans="21:22" ht="15.75">
      <c r="U1160" s="196"/>
      <c r="V1160" s="196"/>
    </row>
    <row r="1161" spans="21:22" ht="15.75">
      <c r="U1161" s="196"/>
      <c r="V1161" s="196"/>
    </row>
    <row r="1162" spans="21:22" ht="15.75">
      <c r="U1162" s="196"/>
      <c r="V1162" s="196"/>
    </row>
    <row r="1163" spans="21:22" ht="15.75">
      <c r="U1163" s="196"/>
      <c r="V1163" s="196"/>
    </row>
    <row r="1164" spans="21:22" ht="15.75">
      <c r="U1164" s="196"/>
      <c r="V1164" s="196"/>
    </row>
    <row r="1165" spans="21:22" ht="15.75">
      <c r="U1165" s="196"/>
      <c r="V1165" s="196"/>
    </row>
    <row r="1166" spans="21:22" ht="15.75">
      <c r="U1166" s="196"/>
      <c r="V1166" s="196"/>
    </row>
    <row r="1167" spans="21:22" ht="15.75">
      <c r="U1167" s="196"/>
      <c r="V1167" s="196"/>
    </row>
    <row r="1168" spans="21:22" ht="15.75">
      <c r="U1168" s="196"/>
      <c r="V1168" s="196"/>
    </row>
    <row r="1169" spans="21:22" ht="15.75">
      <c r="U1169" s="196"/>
      <c r="V1169" s="196"/>
    </row>
    <row r="1170" spans="21:22" ht="15.75">
      <c r="U1170" s="196"/>
      <c r="V1170" s="196"/>
    </row>
    <row r="1171" spans="21:22" ht="15.75">
      <c r="U1171" s="196"/>
      <c r="V1171" s="196"/>
    </row>
    <row r="1172" spans="21:22" ht="15.75">
      <c r="U1172" s="196"/>
      <c r="V1172" s="196"/>
    </row>
    <row r="1173" spans="21:22" ht="15.75">
      <c r="U1173" s="196"/>
      <c r="V1173" s="196"/>
    </row>
    <row r="1174" spans="21:22" ht="15.75">
      <c r="U1174" s="196"/>
      <c r="V1174" s="196"/>
    </row>
    <row r="1175" spans="21:22" ht="15.75">
      <c r="U1175" s="196"/>
      <c r="V1175" s="196"/>
    </row>
    <row r="1176" spans="21:22" ht="15.75">
      <c r="U1176" s="196"/>
      <c r="V1176" s="196"/>
    </row>
    <row r="1177" spans="21:22" ht="15.75">
      <c r="U1177" s="196"/>
      <c r="V1177" s="196"/>
    </row>
    <row r="1178" spans="21:22" ht="15.75">
      <c r="U1178" s="196"/>
      <c r="V1178" s="196"/>
    </row>
    <row r="1179" spans="21:22" ht="15.75">
      <c r="U1179" s="196"/>
      <c r="V1179" s="196"/>
    </row>
    <row r="1180" spans="21:22" ht="15.75">
      <c r="U1180" s="196"/>
      <c r="V1180" s="196"/>
    </row>
    <row r="1181" spans="21:22" ht="15.75">
      <c r="U1181" s="196"/>
      <c r="V1181" s="196"/>
    </row>
    <row r="1182" spans="21:22" ht="15.75">
      <c r="U1182" s="196"/>
      <c r="V1182" s="196"/>
    </row>
    <row r="1183" spans="21:22" ht="15.75">
      <c r="U1183" s="196"/>
      <c r="V1183" s="196"/>
    </row>
    <row r="1184" spans="21:22" ht="15.75">
      <c r="U1184" s="196"/>
      <c r="V1184" s="196"/>
    </row>
    <row r="1185" spans="21:22" ht="15.75">
      <c r="U1185" s="196"/>
      <c r="V1185" s="196"/>
    </row>
    <row r="1186" spans="21:22" ht="15.75">
      <c r="U1186" s="196"/>
      <c r="V1186" s="196"/>
    </row>
    <row r="1187" spans="21:22" ht="15.75">
      <c r="U1187" s="196"/>
      <c r="V1187" s="196"/>
    </row>
    <row r="1188" spans="21:22" ht="15.75">
      <c r="U1188" s="196"/>
      <c r="V1188" s="196"/>
    </row>
    <row r="1189" spans="21:22" ht="15.75">
      <c r="U1189" s="196"/>
      <c r="V1189" s="196"/>
    </row>
    <row r="1190" spans="21:22" ht="15.75">
      <c r="U1190" s="196"/>
      <c r="V1190" s="196"/>
    </row>
    <row r="1191" spans="21:22" ht="15.75">
      <c r="U1191" s="196"/>
      <c r="V1191" s="196"/>
    </row>
    <row r="1192" spans="21:22" ht="15.75">
      <c r="U1192" s="196"/>
      <c r="V1192" s="196"/>
    </row>
    <row r="1193" spans="21:22" ht="15.75">
      <c r="U1193" s="196"/>
      <c r="V1193" s="196"/>
    </row>
    <row r="1194" spans="21:22" ht="15.75">
      <c r="U1194" s="196"/>
      <c r="V1194" s="196"/>
    </row>
    <row r="1195" spans="21:22" ht="15.75">
      <c r="U1195" s="196"/>
      <c r="V1195" s="196"/>
    </row>
    <row r="1196" spans="21:22" ht="15.75">
      <c r="U1196" s="196"/>
      <c r="V1196" s="196"/>
    </row>
    <row r="1197" spans="21:22" ht="15.75">
      <c r="U1197" s="196"/>
      <c r="V1197" s="196"/>
    </row>
    <row r="1198" spans="21:22" ht="15.75">
      <c r="U1198" s="196"/>
      <c r="V1198" s="196"/>
    </row>
    <row r="1199" spans="21:22" ht="15.75">
      <c r="U1199" s="196"/>
      <c r="V1199" s="196"/>
    </row>
    <row r="1200" spans="21:22" ht="15.75">
      <c r="U1200" s="196"/>
      <c r="V1200" s="196"/>
    </row>
    <row r="1201" spans="21:22" ht="15.75">
      <c r="U1201" s="196"/>
      <c r="V1201" s="196"/>
    </row>
    <row r="1202" spans="21:22" ht="15.75">
      <c r="U1202" s="196"/>
      <c r="V1202" s="196"/>
    </row>
    <row r="1203" spans="21:22" ht="15.75">
      <c r="U1203" s="196"/>
      <c r="V1203" s="196"/>
    </row>
    <row r="1204" spans="21:22" ht="15.75">
      <c r="U1204" s="196"/>
      <c r="V1204" s="196"/>
    </row>
    <row r="1205" spans="21:22" ht="15.75">
      <c r="U1205" s="196"/>
      <c r="V1205" s="196"/>
    </row>
    <row r="1206" spans="21:22" ht="15.75">
      <c r="U1206" s="196"/>
      <c r="V1206" s="196"/>
    </row>
    <row r="1207" spans="21:22" ht="15.75">
      <c r="U1207" s="196"/>
      <c r="V1207" s="196"/>
    </row>
    <row r="1208" spans="21:22" ht="15.75">
      <c r="U1208" s="196"/>
      <c r="V1208" s="196"/>
    </row>
    <row r="1209" spans="21:22" ht="15.75">
      <c r="U1209" s="196"/>
      <c r="V1209" s="196"/>
    </row>
    <row r="1210" spans="21:22" ht="15.75">
      <c r="U1210" s="196"/>
      <c r="V1210" s="196"/>
    </row>
    <row r="1211" spans="21:22" ht="15.75">
      <c r="U1211" s="196"/>
      <c r="V1211" s="196"/>
    </row>
    <row r="1212" spans="21:22" ht="15.75">
      <c r="U1212" s="196"/>
      <c r="V1212" s="196"/>
    </row>
    <row r="1213" spans="21:22" ht="15.75">
      <c r="U1213" s="196"/>
      <c r="V1213" s="196"/>
    </row>
    <row r="1214" spans="21:22" ht="15.75">
      <c r="U1214" s="196"/>
      <c r="V1214" s="196"/>
    </row>
    <row r="1215" spans="21:22" ht="15.75">
      <c r="U1215" s="196"/>
      <c r="V1215" s="196"/>
    </row>
    <row r="1216" spans="21:22" ht="15.75">
      <c r="U1216" s="196"/>
      <c r="V1216" s="196"/>
    </row>
    <row r="1217" spans="21:22" ht="15.75">
      <c r="U1217" s="196"/>
      <c r="V1217" s="196"/>
    </row>
    <row r="1218" spans="21:22" ht="15.75">
      <c r="U1218" s="196"/>
      <c r="V1218" s="196"/>
    </row>
    <row r="1219" spans="21:22" ht="15.75">
      <c r="U1219" s="196"/>
      <c r="V1219" s="196"/>
    </row>
    <row r="1220" spans="21:22" ht="15.75">
      <c r="U1220" s="196"/>
      <c r="V1220" s="196"/>
    </row>
    <row r="1221" spans="21:22" ht="15.75">
      <c r="U1221" s="196"/>
      <c r="V1221" s="196"/>
    </row>
    <row r="1222" spans="21:22" ht="15.75">
      <c r="U1222" s="196"/>
      <c r="V1222" s="196"/>
    </row>
    <row r="1223" spans="21:22" ht="15.75">
      <c r="U1223" s="196"/>
      <c r="V1223" s="196"/>
    </row>
    <row r="1224" spans="21:22" ht="15.75">
      <c r="U1224" s="196"/>
      <c r="V1224" s="196"/>
    </row>
    <row r="1225" spans="21:22" ht="15.75">
      <c r="U1225" s="196"/>
      <c r="V1225" s="196"/>
    </row>
    <row r="1226" spans="21:22" ht="15.75">
      <c r="U1226" s="196"/>
      <c r="V1226" s="196"/>
    </row>
    <row r="1227" spans="21:22" ht="15.75">
      <c r="U1227" s="196"/>
      <c r="V1227" s="196"/>
    </row>
    <row r="1228" spans="21:22" ht="15.75">
      <c r="U1228" s="196"/>
      <c r="V1228" s="196"/>
    </row>
    <row r="1229" spans="21:22" ht="15.75">
      <c r="U1229" s="196"/>
      <c r="V1229" s="196"/>
    </row>
    <row r="1230" spans="21:22" ht="15.75">
      <c r="U1230" s="196"/>
      <c r="V1230" s="196"/>
    </row>
    <row r="1231" spans="21:22" ht="15.75">
      <c r="U1231" s="196"/>
      <c r="V1231" s="196"/>
    </row>
    <row r="1232" spans="21:22" ht="15.75">
      <c r="U1232" s="196"/>
      <c r="V1232" s="196"/>
    </row>
    <row r="1233" spans="21:22" ht="15.75">
      <c r="U1233" s="196"/>
      <c r="V1233" s="196"/>
    </row>
    <row r="1234" spans="21:22" ht="15.75">
      <c r="U1234" s="196"/>
      <c r="V1234" s="196"/>
    </row>
    <row r="1235" spans="21:22" ht="15.75">
      <c r="U1235" s="196"/>
      <c r="V1235" s="196"/>
    </row>
    <row r="1236" spans="21:22" ht="15.75">
      <c r="U1236" s="196"/>
      <c r="V1236" s="196"/>
    </row>
    <row r="1237" spans="21:22" ht="15.75">
      <c r="U1237" s="196"/>
      <c r="V1237" s="196"/>
    </row>
    <row r="1238" spans="21:22" ht="15.75">
      <c r="U1238" s="196"/>
      <c r="V1238" s="196"/>
    </row>
    <row r="1239" spans="21:22" ht="15.75">
      <c r="U1239" s="196"/>
      <c r="V1239" s="196"/>
    </row>
    <row r="1240" spans="21:22" ht="15.75">
      <c r="U1240" s="196"/>
      <c r="V1240" s="196"/>
    </row>
    <row r="1241" spans="21:22" ht="15.75">
      <c r="U1241" s="196"/>
      <c r="V1241" s="196"/>
    </row>
    <row r="1242" spans="21:22" ht="15.75">
      <c r="U1242" s="196"/>
      <c r="V1242" s="196"/>
    </row>
    <row r="1243" spans="21:22" ht="15.75">
      <c r="U1243" s="196"/>
      <c r="V1243" s="196"/>
    </row>
    <row r="1244" spans="21:22" ht="15.75">
      <c r="U1244" s="196"/>
      <c r="V1244" s="196"/>
    </row>
    <row r="1245" spans="21:22" ht="15.75">
      <c r="U1245" s="196"/>
      <c r="V1245" s="196"/>
    </row>
    <row r="1246" spans="21:22" ht="15.75">
      <c r="U1246" s="196"/>
      <c r="V1246" s="196"/>
    </row>
    <row r="1247" spans="21:22" ht="15.75">
      <c r="U1247" s="196"/>
      <c r="V1247" s="196"/>
    </row>
    <row r="1248" spans="21:22" ht="15.75">
      <c r="U1248" s="196"/>
      <c r="V1248" s="196"/>
    </row>
    <row r="1249" spans="21:22" ht="15.75">
      <c r="U1249" s="196"/>
      <c r="V1249" s="196"/>
    </row>
    <row r="1250" spans="21:22" ht="15.75">
      <c r="U1250" s="196"/>
      <c r="V1250" s="196"/>
    </row>
    <row r="1251" spans="21:22" ht="15.75">
      <c r="U1251" s="196"/>
      <c r="V1251" s="196"/>
    </row>
    <row r="1252" spans="21:22" ht="15.75">
      <c r="U1252" s="196"/>
      <c r="V1252" s="196"/>
    </row>
    <row r="1253" spans="21:22" ht="15.75">
      <c r="U1253" s="196"/>
      <c r="V1253" s="196"/>
    </row>
    <row r="1254" spans="21:22" ht="15.75">
      <c r="U1254" s="196"/>
      <c r="V1254" s="196"/>
    </row>
    <row r="1255" spans="21:22" ht="15.75">
      <c r="U1255" s="196"/>
      <c r="V1255" s="196"/>
    </row>
    <row r="1256" spans="21:22" ht="15.75">
      <c r="U1256" s="196"/>
      <c r="V1256" s="196"/>
    </row>
    <row r="1257" spans="21:22" ht="15.75">
      <c r="U1257" s="196"/>
      <c r="V1257" s="196"/>
    </row>
    <row r="1258" spans="21:22" ht="15.75">
      <c r="U1258" s="196"/>
      <c r="V1258" s="196"/>
    </row>
    <row r="1259" spans="21:22" ht="15.75">
      <c r="U1259" s="196"/>
      <c r="V1259" s="196"/>
    </row>
    <row r="1260" spans="21:22" ht="15.75">
      <c r="U1260" s="196"/>
      <c r="V1260" s="196"/>
    </row>
    <row r="1261" spans="21:22" ht="15.75">
      <c r="U1261" s="196"/>
      <c r="V1261" s="196"/>
    </row>
    <row r="1262" spans="21:22" ht="15.75">
      <c r="U1262" s="196"/>
      <c r="V1262" s="196"/>
    </row>
    <row r="1263" spans="21:22" ht="15.75">
      <c r="U1263" s="196"/>
      <c r="V1263" s="196"/>
    </row>
    <row r="1264" spans="21:22" ht="15.75">
      <c r="U1264" s="196"/>
      <c r="V1264" s="196"/>
    </row>
    <row r="1265" spans="21:22" ht="15.75">
      <c r="U1265" s="196"/>
      <c r="V1265" s="196"/>
    </row>
    <row r="1266" spans="21:22" ht="15.75">
      <c r="U1266" s="196"/>
      <c r="V1266" s="196"/>
    </row>
    <row r="1267" spans="21:22" ht="15.75">
      <c r="U1267" s="196"/>
      <c r="V1267" s="196"/>
    </row>
    <row r="1268" spans="21:22" ht="15.75">
      <c r="U1268" s="196"/>
      <c r="V1268" s="196"/>
    </row>
    <row r="1269" spans="21:22" ht="15.75">
      <c r="U1269" s="196"/>
      <c r="V1269" s="196"/>
    </row>
    <row r="1270" spans="21:22" ht="15.75">
      <c r="U1270" s="196"/>
      <c r="V1270" s="196"/>
    </row>
    <row r="1271" spans="21:22" ht="15.75">
      <c r="U1271" s="196"/>
      <c r="V1271" s="196"/>
    </row>
    <row r="1272" spans="21:22" ht="15.75">
      <c r="U1272" s="196"/>
      <c r="V1272" s="196"/>
    </row>
    <row r="1273" spans="21:22" ht="15.75">
      <c r="U1273" s="196"/>
      <c r="V1273" s="196"/>
    </row>
    <row r="1274" spans="21:22" ht="15.75">
      <c r="U1274" s="196"/>
      <c r="V1274" s="196"/>
    </row>
    <row r="1275" spans="21:22" ht="15.75">
      <c r="U1275" s="196"/>
      <c r="V1275" s="196"/>
    </row>
    <row r="1276" spans="21:22" ht="15.75">
      <c r="U1276" s="196"/>
      <c r="V1276" s="196"/>
    </row>
    <row r="1277" spans="21:22" ht="15.75">
      <c r="U1277" s="196"/>
      <c r="V1277" s="196"/>
    </row>
    <row r="1278" spans="21:22" ht="15.75">
      <c r="U1278" s="196"/>
      <c r="V1278" s="196"/>
    </row>
    <row r="1279" spans="21:22" ht="15.75">
      <c r="U1279" s="196"/>
      <c r="V1279" s="196"/>
    </row>
    <row r="1280" spans="21:22" ht="15.75">
      <c r="U1280" s="196"/>
      <c r="V1280" s="196"/>
    </row>
    <row r="1281" spans="21:22" ht="15.75">
      <c r="U1281" s="196"/>
      <c r="V1281" s="196"/>
    </row>
    <row r="1282" spans="21:22" ht="15.75">
      <c r="U1282" s="196"/>
      <c r="V1282" s="196"/>
    </row>
    <row r="1283" spans="21:22" ht="15.75">
      <c r="U1283" s="196"/>
      <c r="V1283" s="196"/>
    </row>
    <row r="1284" spans="21:22" ht="15.75">
      <c r="U1284" s="196"/>
      <c r="V1284" s="196"/>
    </row>
    <row r="1285" spans="21:22" ht="15.75">
      <c r="U1285" s="196"/>
      <c r="V1285" s="196"/>
    </row>
    <row r="1286" spans="21:22" ht="15.75">
      <c r="U1286" s="196"/>
      <c r="V1286" s="196"/>
    </row>
    <row r="1287" spans="21:22" ht="15.75">
      <c r="U1287" s="196"/>
      <c r="V1287" s="196"/>
    </row>
    <row r="1288" spans="21:22" ht="15.75">
      <c r="U1288" s="196"/>
      <c r="V1288" s="196"/>
    </row>
    <row r="1289" spans="21:22" ht="15.75">
      <c r="U1289" s="196"/>
      <c r="V1289" s="196"/>
    </row>
    <row r="1290" spans="21:22" ht="15.75">
      <c r="U1290" s="196"/>
      <c r="V1290" s="196"/>
    </row>
    <row r="1291" spans="21:22" ht="15.75">
      <c r="U1291" s="196"/>
      <c r="V1291" s="196"/>
    </row>
    <row r="1292" spans="21:22" ht="15.75">
      <c r="U1292" s="196"/>
      <c r="V1292" s="196"/>
    </row>
    <row r="1293" spans="21:22" ht="15.75">
      <c r="U1293" s="196"/>
      <c r="V1293" s="196"/>
    </row>
    <row r="1294" spans="21:22" ht="15.75">
      <c r="U1294" s="196"/>
      <c r="V1294" s="196"/>
    </row>
    <row r="1295" spans="21:22" ht="15.75">
      <c r="U1295" s="196"/>
      <c r="V1295" s="196"/>
    </row>
    <row r="1296" spans="21:22" ht="15.75">
      <c r="U1296" s="196"/>
      <c r="V1296" s="196"/>
    </row>
    <row r="1297" spans="21:22" ht="15.75">
      <c r="U1297" s="196"/>
      <c r="V1297" s="196"/>
    </row>
    <row r="1298" spans="21:22" ht="15.75">
      <c r="U1298" s="196"/>
      <c r="V1298" s="196"/>
    </row>
    <row r="1299" spans="21:22" ht="15.75">
      <c r="U1299" s="196"/>
      <c r="V1299" s="196"/>
    </row>
    <row r="1300" spans="21:22" ht="15.75">
      <c r="U1300" s="196"/>
      <c r="V1300" s="196"/>
    </row>
    <row r="1301" spans="21:22" ht="15.75">
      <c r="U1301" s="196"/>
      <c r="V1301" s="196"/>
    </row>
    <row r="1302" spans="21:22" ht="15.75">
      <c r="U1302" s="196"/>
      <c r="V1302" s="196"/>
    </row>
    <row r="1303" spans="21:22" ht="15.75">
      <c r="U1303" s="196"/>
      <c r="V1303" s="196"/>
    </row>
    <row r="1304" spans="21:22" ht="15.75">
      <c r="U1304" s="196"/>
      <c r="V1304" s="196"/>
    </row>
    <row r="1305" spans="21:22" ht="15.75">
      <c r="U1305" s="196"/>
      <c r="V1305" s="196"/>
    </row>
    <row r="1306" spans="21:22" ht="15.75">
      <c r="U1306" s="196"/>
      <c r="V1306" s="196"/>
    </row>
    <row r="1307" spans="21:22" ht="15.75">
      <c r="U1307" s="196"/>
      <c r="V1307" s="196"/>
    </row>
    <row r="1308" spans="21:22" ht="15.75">
      <c r="U1308" s="196"/>
      <c r="V1308" s="196"/>
    </row>
    <row r="1309" spans="21:22" ht="15.75">
      <c r="U1309" s="196"/>
      <c r="V1309" s="196"/>
    </row>
    <row r="1310" spans="21:22" ht="15.75">
      <c r="U1310" s="196"/>
      <c r="V1310" s="196"/>
    </row>
    <row r="1311" spans="21:22" ht="15.75">
      <c r="U1311" s="196"/>
      <c r="V1311" s="196"/>
    </row>
    <row r="1312" spans="21:22" ht="15.75">
      <c r="U1312" s="196"/>
      <c r="V1312" s="196"/>
    </row>
    <row r="1313" spans="21:22" ht="15.75">
      <c r="U1313" s="196"/>
      <c r="V1313" s="196"/>
    </row>
    <row r="1314" spans="21:22" ht="15.75">
      <c r="U1314" s="196"/>
      <c r="V1314" s="196"/>
    </row>
    <row r="1315" spans="21:22" ht="15.75">
      <c r="U1315" s="196"/>
      <c r="V1315" s="196"/>
    </row>
    <row r="1316" spans="21:22" ht="15.75">
      <c r="U1316" s="196"/>
      <c r="V1316" s="196"/>
    </row>
    <row r="1317" spans="21:22" ht="15.75">
      <c r="U1317" s="196"/>
      <c r="V1317" s="196"/>
    </row>
    <row r="1318" spans="21:22" ht="15.75">
      <c r="U1318" s="196"/>
      <c r="V1318" s="196"/>
    </row>
    <row r="1319" spans="21:22" ht="15.75">
      <c r="U1319" s="196"/>
      <c r="V1319" s="196"/>
    </row>
    <row r="1320" spans="21:22" ht="15.75">
      <c r="U1320" s="196"/>
      <c r="V1320" s="196"/>
    </row>
    <row r="1321" spans="21:22" ht="15.75">
      <c r="U1321" s="196"/>
      <c r="V1321" s="196"/>
    </row>
    <row r="1322" spans="21:22" ht="15.75">
      <c r="U1322" s="196"/>
      <c r="V1322" s="196"/>
    </row>
    <row r="1323" spans="21:22" ht="15.75">
      <c r="U1323" s="196"/>
      <c r="V1323" s="196"/>
    </row>
    <row r="1324" spans="21:22" ht="15.75">
      <c r="U1324" s="196"/>
      <c r="V1324" s="196"/>
    </row>
    <row r="1325" spans="21:22" ht="15.75">
      <c r="U1325" s="196"/>
      <c r="V1325" s="196"/>
    </row>
    <row r="1326" spans="21:22" ht="15.75">
      <c r="U1326" s="196"/>
      <c r="V1326" s="196"/>
    </row>
    <row r="1327" spans="21:22" ht="15.75">
      <c r="U1327" s="196"/>
      <c r="V1327" s="196"/>
    </row>
    <row r="1328" spans="21:22" ht="15.75">
      <c r="U1328" s="196"/>
      <c r="V1328" s="196"/>
    </row>
    <row r="1329" spans="21:22" ht="15.75">
      <c r="U1329" s="196"/>
      <c r="V1329" s="196"/>
    </row>
    <row r="1330" spans="21:22" ht="15.75">
      <c r="U1330" s="196"/>
      <c r="V1330" s="196"/>
    </row>
    <row r="1331" spans="21:22" ht="15.75">
      <c r="U1331" s="196"/>
      <c r="V1331" s="196"/>
    </row>
    <row r="1332" spans="21:22" ht="15.75">
      <c r="U1332" s="196"/>
      <c r="V1332" s="196"/>
    </row>
    <row r="1333" spans="21:22" ht="15.75">
      <c r="U1333" s="196"/>
      <c r="V1333" s="196"/>
    </row>
    <row r="1334" spans="21:22" ht="15.75">
      <c r="U1334" s="196"/>
      <c r="V1334" s="196"/>
    </row>
    <row r="1335" spans="21:22" ht="15.75">
      <c r="U1335" s="196"/>
      <c r="V1335" s="196"/>
    </row>
    <row r="1336" spans="21:22" ht="15.75">
      <c r="U1336" s="196"/>
      <c r="V1336" s="196"/>
    </row>
    <row r="1337" spans="21:22" ht="15.75">
      <c r="U1337" s="196"/>
      <c r="V1337" s="196"/>
    </row>
    <row r="1338" spans="21:22" ht="15.75">
      <c r="U1338" s="196"/>
      <c r="V1338" s="196"/>
    </row>
    <row r="1339" spans="21:22" ht="15.75">
      <c r="U1339" s="196"/>
      <c r="V1339" s="196"/>
    </row>
    <row r="1340" spans="21:22" ht="15.75">
      <c r="U1340" s="196"/>
      <c r="V1340" s="196"/>
    </row>
    <row r="1341" spans="21:22" ht="15.75">
      <c r="U1341" s="196"/>
      <c r="V1341" s="196"/>
    </row>
    <row r="1342" spans="21:22" ht="15.75">
      <c r="U1342" s="196"/>
      <c r="V1342" s="196"/>
    </row>
    <row r="1343" spans="21:22" ht="15.75">
      <c r="U1343" s="196"/>
      <c r="V1343" s="196"/>
    </row>
    <row r="1344" spans="21:22" ht="15.75">
      <c r="U1344" s="196"/>
      <c r="V1344" s="196"/>
    </row>
    <row r="1345" spans="21:22" ht="15.75">
      <c r="U1345" s="196"/>
      <c r="V1345" s="196"/>
    </row>
    <row r="1346" spans="21:22" ht="15.75">
      <c r="U1346" s="196"/>
      <c r="V1346" s="196"/>
    </row>
    <row r="1347" spans="21:22" ht="15.75">
      <c r="U1347" s="196"/>
      <c r="V1347" s="196"/>
    </row>
    <row r="1348" spans="21:22" ht="15.75">
      <c r="U1348" s="196"/>
      <c r="V1348" s="196"/>
    </row>
    <row r="1349" spans="21:22" ht="15.75">
      <c r="U1349" s="196"/>
      <c r="V1349" s="196"/>
    </row>
    <row r="1350" spans="21:22" ht="15.75">
      <c r="U1350" s="196"/>
      <c r="V1350" s="196"/>
    </row>
    <row r="1351" spans="21:22" ht="15.75">
      <c r="U1351" s="196"/>
      <c r="V1351" s="196"/>
    </row>
    <row r="1352" spans="21:22" ht="15.75">
      <c r="U1352" s="196"/>
      <c r="V1352" s="196"/>
    </row>
    <row r="1353" spans="21:22" ht="15.75">
      <c r="U1353" s="196"/>
      <c r="V1353" s="196"/>
    </row>
    <row r="1354" spans="21:22" ht="15.75">
      <c r="U1354" s="196"/>
      <c r="V1354" s="196"/>
    </row>
    <row r="1355" spans="21:22" ht="15.75">
      <c r="U1355" s="196"/>
      <c r="V1355" s="196"/>
    </row>
    <row r="1356" spans="21:22" ht="15.75">
      <c r="U1356" s="196"/>
      <c r="V1356" s="196"/>
    </row>
    <row r="1357" spans="21:22" ht="15.75">
      <c r="U1357" s="196"/>
      <c r="V1357" s="196"/>
    </row>
    <row r="1358" spans="21:22" ht="15.75">
      <c r="U1358" s="196"/>
      <c r="V1358" s="196"/>
    </row>
    <row r="1359" spans="21:22" ht="15.75">
      <c r="U1359" s="196"/>
      <c r="V1359" s="196"/>
    </row>
    <row r="1360" spans="21:22" ht="15.75">
      <c r="U1360" s="196"/>
      <c r="V1360" s="196"/>
    </row>
    <row r="1361" spans="21:22" ht="15.75">
      <c r="U1361" s="196"/>
      <c r="V1361" s="196"/>
    </row>
    <row r="1362" spans="21:22" ht="15.75">
      <c r="U1362" s="196"/>
      <c r="V1362" s="196"/>
    </row>
    <row r="1363" spans="21:22" ht="15.75">
      <c r="U1363" s="196"/>
      <c r="V1363" s="196"/>
    </row>
    <row r="1364" spans="21:22" ht="15.75">
      <c r="U1364" s="196"/>
      <c r="V1364" s="196"/>
    </row>
    <row r="1365" spans="21:22" ht="15.75">
      <c r="U1365" s="196"/>
      <c r="V1365" s="196"/>
    </row>
    <row r="1366" spans="21:22" ht="15.75">
      <c r="U1366" s="196"/>
      <c r="V1366" s="196"/>
    </row>
    <row r="1367" spans="21:22" ht="15.75">
      <c r="U1367" s="196"/>
      <c r="V1367" s="196"/>
    </row>
    <row r="1368" spans="21:22" ht="15.75">
      <c r="U1368" s="196"/>
      <c r="V1368" s="196"/>
    </row>
    <row r="1369" spans="21:22" ht="15.75">
      <c r="U1369" s="196"/>
      <c r="V1369" s="196"/>
    </row>
    <row r="1370" spans="21:22" ht="15.75">
      <c r="U1370" s="196"/>
      <c r="V1370" s="196"/>
    </row>
    <row r="1371" spans="21:22" ht="15.75">
      <c r="U1371" s="196"/>
      <c r="V1371" s="196"/>
    </row>
    <row r="1372" spans="21:22" ht="15.75">
      <c r="U1372" s="196"/>
      <c r="V1372" s="196"/>
    </row>
    <row r="1373" spans="21:22" ht="15.75">
      <c r="U1373" s="196"/>
      <c r="V1373" s="196"/>
    </row>
    <row r="1374" spans="21:22" ht="15.75">
      <c r="U1374" s="196"/>
      <c r="V1374" s="196"/>
    </row>
    <row r="1375" spans="21:22" ht="15.75">
      <c r="U1375" s="196"/>
      <c r="V1375" s="196"/>
    </row>
    <row r="1376" spans="21:22" ht="15.75">
      <c r="U1376" s="196"/>
      <c r="V1376" s="196"/>
    </row>
    <row r="1377" spans="21:22" ht="15.75">
      <c r="U1377" s="196"/>
      <c r="V1377" s="196"/>
    </row>
    <row r="1378" spans="21:22" ht="15.75">
      <c r="U1378" s="196"/>
      <c r="V1378" s="196"/>
    </row>
    <row r="1379" spans="21:22" ht="15.75">
      <c r="U1379" s="196"/>
      <c r="V1379" s="196"/>
    </row>
    <row r="1380" spans="21:22" ht="15.75">
      <c r="U1380" s="196"/>
      <c r="V1380" s="196"/>
    </row>
    <row r="1381" spans="21:22" ht="15.75">
      <c r="U1381" s="196"/>
      <c r="V1381" s="196"/>
    </row>
    <row r="1382" spans="21:22" ht="15.75">
      <c r="U1382" s="196"/>
      <c r="V1382" s="196"/>
    </row>
    <row r="1383" spans="21:22" ht="15.75">
      <c r="U1383" s="196"/>
      <c r="V1383" s="196"/>
    </row>
    <row r="1384" spans="21:22" ht="15.75">
      <c r="U1384" s="196"/>
      <c r="V1384" s="196"/>
    </row>
    <row r="1385" spans="21:22" ht="15.75">
      <c r="U1385" s="196"/>
      <c r="V1385" s="196"/>
    </row>
    <row r="1386" spans="21:22" ht="15.75">
      <c r="U1386" s="196"/>
      <c r="V1386" s="196"/>
    </row>
    <row r="1387" spans="21:22" ht="15.75">
      <c r="U1387" s="196"/>
      <c r="V1387" s="196"/>
    </row>
    <row r="1388" spans="21:22" ht="15.75">
      <c r="U1388" s="196"/>
      <c r="V1388" s="196"/>
    </row>
    <row r="1389" spans="21:22" ht="15.75">
      <c r="U1389" s="196"/>
      <c r="V1389" s="196"/>
    </row>
    <row r="1390" spans="21:22" ht="15.75">
      <c r="U1390" s="196"/>
      <c r="V1390" s="196"/>
    </row>
    <row r="1391" spans="21:22" ht="15.75">
      <c r="U1391" s="196"/>
      <c r="V1391" s="196"/>
    </row>
    <row r="1392" spans="21:22" ht="15.75">
      <c r="U1392" s="196"/>
      <c r="V1392" s="196"/>
    </row>
    <row r="1393" spans="21:22" ht="15.75">
      <c r="U1393" s="196"/>
      <c r="V1393" s="196"/>
    </row>
    <row r="1394" spans="21:22" ht="15.75">
      <c r="U1394" s="196"/>
      <c r="V1394" s="196"/>
    </row>
    <row r="1395" spans="21:22" ht="15.75">
      <c r="U1395" s="196"/>
      <c r="V1395" s="196"/>
    </row>
    <row r="1396" spans="21:22" ht="15.75">
      <c r="U1396" s="196"/>
      <c r="V1396" s="196"/>
    </row>
    <row r="1397" spans="21:22" ht="15.75">
      <c r="U1397" s="196"/>
      <c r="V1397" s="196"/>
    </row>
    <row r="1398" spans="21:22" ht="15.75">
      <c r="U1398" s="196"/>
      <c r="V1398" s="196"/>
    </row>
    <row r="1399" spans="21:22" ht="15.75">
      <c r="U1399" s="196"/>
      <c r="V1399" s="196"/>
    </row>
    <row r="1400" spans="21:22" ht="15.75">
      <c r="U1400" s="196"/>
      <c r="V1400" s="196"/>
    </row>
    <row r="1401" spans="21:22" ht="15.75">
      <c r="U1401" s="196"/>
      <c r="V1401" s="196"/>
    </row>
    <row r="1402" spans="21:22" ht="15.75">
      <c r="U1402" s="196"/>
      <c r="V1402" s="196"/>
    </row>
    <row r="1403" spans="21:22" ht="15.75">
      <c r="U1403" s="196"/>
      <c r="V1403" s="196"/>
    </row>
    <row r="1404" spans="21:22" ht="15.75">
      <c r="U1404" s="196"/>
      <c r="V1404" s="196"/>
    </row>
    <row r="1405" spans="21:22" ht="15.75">
      <c r="U1405" s="196"/>
      <c r="V1405" s="196"/>
    </row>
    <row r="1406" spans="21:22" ht="15.75">
      <c r="U1406" s="196"/>
      <c r="V1406" s="196"/>
    </row>
    <row r="1407" spans="21:22" ht="15.75">
      <c r="U1407" s="196"/>
      <c r="V1407" s="196"/>
    </row>
    <row r="1408" spans="21:22" ht="15.75">
      <c r="U1408" s="196"/>
      <c r="V1408" s="196"/>
    </row>
    <row r="1409" spans="21:22" ht="15.75">
      <c r="U1409" s="196"/>
      <c r="V1409" s="196"/>
    </row>
    <row r="1410" spans="21:22" ht="15.75">
      <c r="U1410" s="196"/>
      <c r="V1410" s="196"/>
    </row>
    <row r="1411" spans="21:22" ht="15.75">
      <c r="U1411" s="196"/>
      <c r="V1411" s="196"/>
    </row>
    <row r="1412" spans="21:22" ht="15.75">
      <c r="U1412" s="196"/>
      <c r="V1412" s="196"/>
    </row>
    <row r="1413" spans="21:22" ht="15.75">
      <c r="U1413" s="196"/>
      <c r="V1413" s="196"/>
    </row>
    <row r="1414" spans="21:22" ht="15.75">
      <c r="U1414" s="196"/>
      <c r="V1414" s="196"/>
    </row>
    <row r="1415" spans="21:22" ht="15.75">
      <c r="U1415" s="196"/>
      <c r="V1415" s="196"/>
    </row>
    <row r="1416" spans="21:22" ht="15.75">
      <c r="U1416" s="196"/>
      <c r="V1416" s="196"/>
    </row>
    <row r="1417" spans="21:22" ht="15.75">
      <c r="U1417" s="196"/>
      <c r="V1417" s="196"/>
    </row>
    <row r="1418" spans="21:22" ht="15.75">
      <c r="U1418" s="196"/>
      <c r="V1418" s="196"/>
    </row>
    <row r="1419" spans="21:22" ht="15.75">
      <c r="U1419" s="196"/>
      <c r="V1419" s="196"/>
    </row>
    <row r="1420" spans="21:22" ht="15.75">
      <c r="U1420" s="196"/>
      <c r="V1420" s="196"/>
    </row>
    <row r="1421" spans="21:22" ht="15.75">
      <c r="U1421" s="196"/>
      <c r="V1421" s="196"/>
    </row>
    <row r="1422" spans="21:22" ht="15.75">
      <c r="U1422" s="196"/>
      <c r="V1422" s="196"/>
    </row>
    <row r="1423" spans="21:22" ht="15.75">
      <c r="U1423" s="196"/>
      <c r="V1423" s="196"/>
    </row>
    <row r="1424" spans="21:22" ht="15.75">
      <c r="U1424" s="196"/>
      <c r="V1424" s="196"/>
    </row>
    <row r="1425" spans="21:22" ht="15.75">
      <c r="U1425" s="196"/>
      <c r="V1425" s="196"/>
    </row>
    <row r="1426" spans="21:22" ht="15.75">
      <c r="U1426" s="196"/>
      <c r="V1426" s="196"/>
    </row>
    <row r="1427" spans="21:22" ht="15.75">
      <c r="U1427" s="196"/>
      <c r="V1427" s="196"/>
    </row>
    <row r="1428" spans="21:22" ht="15.75">
      <c r="U1428" s="196"/>
      <c r="V1428" s="196"/>
    </row>
    <row r="1429" spans="21:22" ht="15.75">
      <c r="U1429" s="196"/>
      <c r="V1429" s="196"/>
    </row>
    <row r="1430" spans="21:22" ht="15.75">
      <c r="U1430" s="196"/>
      <c r="V1430" s="196"/>
    </row>
    <row r="1431" spans="21:22" ht="15.75">
      <c r="U1431" s="196"/>
      <c r="V1431" s="196"/>
    </row>
    <row r="1432" spans="21:22" ht="15.75">
      <c r="U1432" s="196"/>
      <c r="V1432" s="196"/>
    </row>
    <row r="1433" spans="21:22" ht="15.75">
      <c r="U1433" s="196"/>
      <c r="V1433" s="196"/>
    </row>
    <row r="1434" spans="21:22" ht="15.75">
      <c r="U1434" s="196"/>
      <c r="V1434" s="196"/>
    </row>
    <row r="1435" spans="21:22" ht="15.75">
      <c r="U1435" s="196"/>
      <c r="V1435" s="196"/>
    </row>
    <row r="1436" spans="21:22" ht="15.75">
      <c r="U1436" s="196"/>
      <c r="V1436" s="196"/>
    </row>
    <row r="1437" spans="21:22" ht="15.75">
      <c r="U1437" s="196"/>
      <c r="V1437" s="196"/>
    </row>
    <row r="1438" spans="21:22" ht="15.75">
      <c r="U1438" s="196"/>
      <c r="V1438" s="196"/>
    </row>
    <row r="1439" spans="21:22" ht="15.75">
      <c r="U1439" s="196"/>
      <c r="V1439" s="196"/>
    </row>
    <row r="1440" spans="21:22" ht="15.75">
      <c r="U1440" s="196"/>
      <c r="V1440" s="196"/>
    </row>
    <row r="1441" spans="21:22" ht="15.75">
      <c r="U1441" s="196"/>
      <c r="V1441" s="196"/>
    </row>
    <row r="1442" spans="21:22" ht="15.75">
      <c r="U1442" s="196"/>
      <c r="V1442" s="196"/>
    </row>
    <row r="1443" spans="21:22" ht="15.75">
      <c r="U1443" s="196"/>
      <c r="V1443" s="196"/>
    </row>
    <row r="1444" spans="21:22" ht="15.75">
      <c r="U1444" s="196"/>
      <c r="V1444" s="196"/>
    </row>
    <row r="1445" spans="21:22" ht="15.75">
      <c r="U1445" s="196"/>
      <c r="V1445" s="196"/>
    </row>
    <row r="1446" spans="21:22" ht="15.75">
      <c r="U1446" s="196"/>
      <c r="V1446" s="196"/>
    </row>
    <row r="1447" spans="21:22" ht="15.75">
      <c r="U1447" s="196"/>
      <c r="V1447" s="196"/>
    </row>
    <row r="1448" spans="21:22" ht="15.75">
      <c r="U1448" s="196"/>
      <c r="V1448" s="196"/>
    </row>
    <row r="1449" spans="21:22" ht="15.75">
      <c r="U1449" s="196"/>
      <c r="V1449" s="196"/>
    </row>
    <row r="1450" spans="21:22" ht="15.75">
      <c r="U1450" s="196"/>
      <c r="V1450" s="196"/>
    </row>
    <row r="1451" spans="21:22" ht="15.75">
      <c r="U1451" s="196"/>
      <c r="V1451" s="196"/>
    </row>
    <row r="1452" spans="21:22" ht="15.75">
      <c r="U1452" s="196"/>
      <c r="V1452" s="196"/>
    </row>
    <row r="1453" spans="21:22" ht="15.75">
      <c r="U1453" s="196"/>
      <c r="V1453" s="196"/>
    </row>
    <row r="1454" spans="21:22" ht="15.75">
      <c r="U1454" s="196"/>
      <c r="V1454" s="196"/>
    </row>
    <row r="1455" spans="21:22" ht="15.75">
      <c r="U1455" s="196"/>
      <c r="V1455" s="196"/>
    </row>
    <row r="1456" spans="21:22" ht="15.75">
      <c r="U1456" s="196"/>
      <c r="V1456" s="196"/>
    </row>
    <row r="1457" spans="21:22" ht="15.75">
      <c r="U1457" s="196"/>
      <c r="V1457" s="196"/>
    </row>
    <row r="1458" spans="21:22" ht="15.75">
      <c r="U1458" s="196"/>
      <c r="V1458" s="196"/>
    </row>
    <row r="1459" spans="21:22" ht="15.75">
      <c r="U1459" s="196"/>
      <c r="V1459" s="196"/>
    </row>
    <row r="1460" spans="21:22" ht="15.75">
      <c r="U1460" s="196"/>
      <c r="V1460" s="196"/>
    </row>
    <row r="1461" spans="21:22" ht="15.75">
      <c r="U1461" s="196"/>
      <c r="V1461" s="196"/>
    </row>
    <row r="1462" spans="21:22" ht="15.75">
      <c r="U1462" s="196"/>
      <c r="V1462" s="196"/>
    </row>
    <row r="1463" spans="21:22" ht="15.75">
      <c r="U1463" s="196"/>
      <c r="V1463" s="196"/>
    </row>
    <row r="1464" spans="21:22" ht="15.75">
      <c r="U1464" s="196"/>
      <c r="V1464" s="196"/>
    </row>
    <row r="1465" spans="21:22" ht="15.75">
      <c r="U1465" s="196"/>
      <c r="V1465" s="196"/>
    </row>
    <row r="1466" spans="21:22" ht="15.75">
      <c r="U1466" s="196"/>
      <c r="V1466" s="196"/>
    </row>
    <row r="1467" spans="21:22" ht="15.75">
      <c r="U1467" s="196"/>
      <c r="V1467" s="196"/>
    </row>
    <row r="1468" spans="21:22" ht="15.75">
      <c r="U1468" s="196"/>
      <c r="V1468" s="196"/>
    </row>
    <row r="1469" spans="21:22" ht="15.75">
      <c r="U1469" s="196"/>
      <c r="V1469" s="196"/>
    </row>
    <row r="1470" spans="21:22" ht="15.75">
      <c r="U1470" s="196"/>
      <c r="V1470" s="196"/>
    </row>
    <row r="1471" spans="21:22" ht="15.75">
      <c r="U1471" s="196"/>
      <c r="V1471" s="196"/>
    </row>
    <row r="1472" spans="21:22" ht="15.75">
      <c r="U1472" s="196"/>
      <c r="V1472" s="196"/>
    </row>
    <row r="1473" spans="21:22" ht="15.75">
      <c r="U1473" s="196"/>
      <c r="V1473" s="196"/>
    </row>
    <row r="1474" spans="21:22" ht="15.75">
      <c r="U1474" s="196"/>
      <c r="V1474" s="196"/>
    </row>
    <row r="1475" spans="21:22" ht="15.75">
      <c r="U1475" s="196"/>
      <c r="V1475" s="196"/>
    </row>
    <row r="1476" spans="21:22" ht="15.75">
      <c r="U1476" s="196"/>
      <c r="V1476" s="196"/>
    </row>
    <row r="1477" spans="21:22" ht="15.75">
      <c r="U1477" s="196"/>
      <c r="V1477" s="196"/>
    </row>
    <row r="1478" spans="21:22" ht="15.75">
      <c r="U1478" s="196"/>
      <c r="V1478" s="196"/>
    </row>
    <row r="1479" spans="21:22" ht="15.75">
      <c r="U1479" s="196"/>
      <c r="V1479" s="196"/>
    </row>
    <row r="1480" spans="21:22" ht="15.75">
      <c r="U1480" s="196"/>
      <c r="V1480" s="196"/>
    </row>
    <row r="1481" spans="21:22" ht="15.75">
      <c r="U1481" s="196"/>
      <c r="V1481" s="196"/>
    </row>
    <row r="1482" spans="21:22" ht="15.75">
      <c r="U1482" s="196"/>
      <c r="V1482" s="196"/>
    </row>
    <row r="1483" spans="21:22" ht="15.75">
      <c r="U1483" s="196"/>
      <c r="V1483" s="196"/>
    </row>
    <row r="1484" spans="21:22" ht="15.75">
      <c r="U1484" s="196"/>
      <c r="V1484" s="196"/>
    </row>
    <row r="1485" spans="21:22" ht="15.75">
      <c r="U1485" s="196"/>
      <c r="V1485" s="196"/>
    </row>
    <row r="1486" spans="21:22" ht="15.75">
      <c r="U1486" s="196"/>
      <c r="V1486" s="196"/>
    </row>
    <row r="1487" spans="21:22" ht="15.75">
      <c r="U1487" s="196"/>
      <c r="V1487" s="196"/>
    </row>
    <row r="1488" spans="21:22" ht="15.75">
      <c r="U1488" s="196"/>
      <c r="V1488" s="196"/>
    </row>
    <row r="1489" spans="21:22" ht="15.75">
      <c r="U1489" s="196"/>
      <c r="V1489" s="196"/>
    </row>
    <row r="1490" spans="21:22" ht="15.75">
      <c r="U1490" s="196"/>
      <c r="V1490" s="196"/>
    </row>
    <row r="1491" spans="21:22" ht="15.75">
      <c r="U1491" s="196"/>
      <c r="V1491" s="196"/>
    </row>
    <row r="1492" spans="21:22" ht="15.75">
      <c r="U1492" s="196"/>
      <c r="V1492" s="196"/>
    </row>
    <row r="1493" spans="21:22" ht="15.75">
      <c r="U1493" s="196"/>
      <c r="V1493" s="196"/>
    </row>
    <row r="1494" spans="21:22" ht="15.75">
      <c r="U1494" s="196"/>
      <c r="V1494" s="196"/>
    </row>
    <row r="1495" spans="21:22" ht="15.75">
      <c r="U1495" s="196"/>
      <c r="V1495" s="196"/>
    </row>
    <row r="1496" spans="21:22" ht="15.75">
      <c r="U1496" s="196"/>
      <c r="V1496" s="196"/>
    </row>
    <row r="1497" spans="21:22" ht="15.75">
      <c r="U1497" s="196"/>
      <c r="V1497" s="196"/>
    </row>
    <row r="1498" spans="21:22" ht="15.75">
      <c r="U1498" s="196"/>
      <c r="V1498" s="196"/>
    </row>
    <row r="1499" spans="21:22" ht="15.75">
      <c r="U1499" s="196"/>
      <c r="V1499" s="196"/>
    </row>
    <row r="1500" spans="21:22" ht="15.75">
      <c r="U1500" s="196"/>
      <c r="V1500" s="196"/>
    </row>
    <row r="1501" spans="21:22" ht="15.75">
      <c r="U1501" s="196"/>
      <c r="V1501" s="196"/>
    </row>
    <row r="1502" spans="21:22" ht="15.75">
      <c r="U1502" s="196"/>
      <c r="V1502" s="196"/>
    </row>
    <row r="1503" spans="21:22" ht="15.75">
      <c r="U1503" s="196"/>
      <c r="V1503" s="196"/>
    </row>
    <row r="1504" spans="21:22" ht="15.75">
      <c r="U1504" s="196"/>
      <c r="V1504" s="196"/>
    </row>
    <row r="1505" spans="21:22" ht="15.75">
      <c r="U1505" s="196"/>
      <c r="V1505" s="196"/>
    </row>
    <row r="1506" spans="21:22" ht="15.75">
      <c r="U1506" s="196"/>
      <c r="V1506" s="196"/>
    </row>
    <row r="1507" spans="21:22" ht="15.75">
      <c r="U1507" s="196"/>
      <c r="V1507" s="196"/>
    </row>
    <row r="1508" spans="21:22" ht="15.75">
      <c r="U1508" s="196"/>
      <c r="V1508" s="196"/>
    </row>
    <row r="1509" spans="21:22" ht="15.75">
      <c r="U1509" s="196"/>
      <c r="V1509" s="196"/>
    </row>
    <row r="1510" spans="21:22" ht="15.75">
      <c r="U1510" s="196"/>
      <c r="V1510" s="196"/>
    </row>
    <row r="1511" spans="21:22" ht="15.75">
      <c r="U1511" s="196"/>
      <c r="V1511" s="196"/>
    </row>
    <row r="1512" spans="21:22" ht="15.75">
      <c r="U1512" s="196"/>
      <c r="V1512" s="196"/>
    </row>
    <row r="1513" spans="21:22" ht="15.75">
      <c r="U1513" s="196"/>
      <c r="V1513" s="196"/>
    </row>
    <row r="1514" spans="21:22" ht="15.75">
      <c r="U1514" s="196"/>
      <c r="V1514" s="196"/>
    </row>
    <row r="1515" spans="21:22" ht="15.75">
      <c r="U1515" s="196"/>
      <c r="V1515" s="196"/>
    </row>
    <row r="1516" spans="21:22" ht="15.75">
      <c r="U1516" s="196"/>
      <c r="V1516" s="196"/>
    </row>
    <row r="1517" spans="21:22" ht="15.75">
      <c r="U1517" s="196"/>
      <c r="V1517" s="196"/>
    </row>
    <row r="1518" spans="21:22" ht="15.75">
      <c r="U1518" s="196"/>
      <c r="V1518" s="196"/>
    </row>
    <row r="1519" spans="21:22" ht="15.75">
      <c r="U1519" s="196"/>
      <c r="V1519" s="196"/>
    </row>
    <row r="1520" spans="21:22" ht="15.75">
      <c r="U1520" s="196"/>
      <c r="V1520" s="196"/>
    </row>
    <row r="1521" spans="21:22" ht="15.75">
      <c r="U1521" s="196"/>
      <c r="V1521" s="196"/>
    </row>
    <row r="1522" spans="21:22" ht="15.75">
      <c r="U1522" s="196"/>
      <c r="V1522" s="196"/>
    </row>
    <row r="1523" spans="21:22" ht="15.75">
      <c r="U1523" s="196"/>
      <c r="V1523" s="196"/>
    </row>
    <row r="1524" spans="21:22" ht="15.75">
      <c r="U1524" s="196"/>
      <c r="V1524" s="196"/>
    </row>
    <row r="1525" spans="21:22" ht="15.75">
      <c r="U1525" s="196"/>
      <c r="V1525" s="196"/>
    </row>
    <row r="1526" spans="21:22" ht="15.75">
      <c r="U1526" s="196"/>
      <c r="V1526" s="196"/>
    </row>
    <row r="1527" spans="21:22" ht="15.75">
      <c r="U1527" s="196"/>
      <c r="V1527" s="196"/>
    </row>
    <row r="1528" spans="21:22" ht="15.75">
      <c r="U1528" s="196"/>
      <c r="V1528" s="196"/>
    </row>
    <row r="1529" spans="21:22" ht="15.75">
      <c r="U1529" s="196"/>
      <c r="V1529" s="196"/>
    </row>
    <row r="1530" spans="21:22" ht="15.75">
      <c r="U1530" s="196"/>
      <c r="V1530" s="196"/>
    </row>
    <row r="1531" spans="21:22" ht="15.75">
      <c r="U1531" s="196"/>
      <c r="V1531" s="196"/>
    </row>
    <row r="1532" spans="21:22" ht="15.75">
      <c r="U1532" s="196"/>
      <c r="V1532" s="196"/>
    </row>
    <row r="1533" spans="21:22" ht="15.75">
      <c r="U1533" s="196"/>
      <c r="V1533" s="196"/>
    </row>
    <row r="1534" spans="21:22" ht="15.75">
      <c r="U1534" s="196"/>
      <c r="V1534" s="196"/>
    </row>
    <row r="1535" spans="21:22" ht="15.75">
      <c r="U1535" s="196"/>
      <c r="V1535" s="196"/>
    </row>
    <row r="1536" spans="21:22" ht="15.75">
      <c r="U1536" s="196"/>
      <c r="V1536" s="196"/>
    </row>
    <row r="1537" spans="21:22" ht="15.75">
      <c r="U1537" s="196"/>
      <c r="V1537" s="196"/>
    </row>
    <row r="1538" spans="21:22" ht="15.75">
      <c r="U1538" s="196"/>
      <c r="V1538" s="196"/>
    </row>
    <row r="1539" spans="21:22" ht="15.75">
      <c r="U1539" s="196"/>
      <c r="V1539" s="196"/>
    </row>
    <row r="1540" spans="21:22" ht="15.75">
      <c r="U1540" s="196"/>
      <c r="V1540" s="196"/>
    </row>
    <row r="1541" spans="21:22" ht="15.75">
      <c r="U1541" s="196"/>
      <c r="V1541" s="196"/>
    </row>
    <row r="1542" spans="21:22" ht="15.75">
      <c r="U1542" s="196"/>
      <c r="V1542" s="196"/>
    </row>
    <row r="1543" spans="21:22" ht="15.75">
      <c r="U1543" s="196"/>
      <c r="V1543" s="196"/>
    </row>
    <row r="1544" spans="21:22" ht="15.75">
      <c r="U1544" s="196"/>
      <c r="V1544" s="196"/>
    </row>
    <row r="1545" spans="21:22" ht="15.75">
      <c r="U1545" s="196"/>
      <c r="V1545" s="196"/>
    </row>
    <row r="1546" spans="21:22" ht="15.75">
      <c r="U1546" s="196"/>
      <c r="V1546" s="196"/>
    </row>
    <row r="1547" spans="21:22" ht="15.75">
      <c r="U1547" s="196"/>
      <c r="V1547" s="196"/>
    </row>
    <row r="1548" spans="21:22" ht="15.75">
      <c r="U1548" s="196"/>
      <c r="V1548" s="196"/>
    </row>
    <row r="1549" spans="21:22" ht="15.75">
      <c r="U1549" s="196"/>
      <c r="V1549" s="196"/>
    </row>
    <row r="1550" spans="21:22" ht="15.75">
      <c r="U1550" s="196"/>
      <c r="V1550" s="196"/>
    </row>
    <row r="1551" spans="21:22" ht="15.75">
      <c r="U1551" s="196"/>
      <c r="V1551" s="196"/>
    </row>
    <row r="1552" spans="21:22" ht="15.75">
      <c r="U1552" s="196"/>
      <c r="V1552" s="196"/>
    </row>
    <row r="1553" spans="21:22" ht="15.75">
      <c r="U1553" s="196"/>
      <c r="V1553" s="196"/>
    </row>
    <row r="1554" spans="21:22" ht="15.75">
      <c r="U1554" s="196"/>
      <c r="V1554" s="196"/>
    </row>
    <row r="1555" spans="21:22" ht="15.75">
      <c r="U1555" s="196"/>
      <c r="V1555" s="196"/>
    </row>
    <row r="1556" spans="21:22" ht="15.75">
      <c r="U1556" s="196"/>
      <c r="V1556" s="196"/>
    </row>
    <row r="1557" spans="21:22" ht="15.75">
      <c r="U1557" s="196"/>
      <c r="V1557" s="196"/>
    </row>
    <row r="1558" spans="21:22" ht="15.75">
      <c r="U1558" s="196"/>
      <c r="V1558" s="196"/>
    </row>
    <row r="1559" spans="21:22" ht="15.75">
      <c r="U1559" s="196"/>
      <c r="V1559" s="196"/>
    </row>
    <row r="1560" spans="21:22" ht="15.75">
      <c r="U1560" s="196"/>
      <c r="V1560" s="196"/>
    </row>
    <row r="1561" spans="21:22" ht="15.75">
      <c r="U1561" s="196"/>
      <c r="V1561" s="196"/>
    </row>
    <row r="1562" spans="21:22" ht="15.75">
      <c r="U1562" s="196"/>
      <c r="V1562" s="196"/>
    </row>
    <row r="1563" spans="21:22" ht="15.75">
      <c r="U1563" s="196"/>
      <c r="V1563" s="196"/>
    </row>
    <row r="1564" spans="21:22" ht="15.75">
      <c r="U1564" s="196"/>
      <c r="V1564" s="196"/>
    </row>
    <row r="1565" spans="21:22" ht="15.75">
      <c r="U1565" s="196"/>
      <c r="V1565" s="196"/>
    </row>
    <row r="1566" spans="21:22" ht="15.75">
      <c r="U1566" s="196"/>
      <c r="V1566" s="196"/>
    </row>
    <row r="1567" spans="21:22" ht="15.75">
      <c r="U1567" s="196"/>
      <c r="V1567" s="196"/>
    </row>
    <row r="1568" spans="21:22" ht="15.75">
      <c r="U1568" s="196"/>
      <c r="V1568" s="196"/>
    </row>
    <row r="1569" spans="21:22" ht="15.75">
      <c r="U1569" s="196"/>
      <c r="V1569" s="196"/>
    </row>
    <row r="1570" spans="21:22" ht="15.75">
      <c r="U1570" s="196"/>
      <c r="V1570" s="196"/>
    </row>
    <row r="1571" spans="21:22" ht="15.75">
      <c r="U1571" s="196"/>
      <c r="V1571" s="196"/>
    </row>
    <row r="1572" spans="21:22" ht="15.75">
      <c r="U1572" s="196"/>
      <c r="V1572" s="196"/>
    </row>
    <row r="1573" spans="21:22" ht="15.75">
      <c r="U1573" s="196"/>
      <c r="V1573" s="196"/>
    </row>
    <row r="1574" spans="21:22" ht="15.75">
      <c r="U1574" s="196"/>
      <c r="V1574" s="196"/>
    </row>
    <row r="1575" spans="21:22" ht="15.75">
      <c r="U1575" s="196"/>
      <c r="V1575" s="196"/>
    </row>
    <row r="1576" spans="21:22" ht="15.75">
      <c r="U1576" s="196"/>
      <c r="V1576" s="196"/>
    </row>
    <row r="1577" spans="21:22" ht="15.75">
      <c r="U1577" s="196"/>
      <c r="V1577" s="196"/>
    </row>
    <row r="1578" spans="21:22" ht="15.75">
      <c r="U1578" s="196"/>
      <c r="V1578" s="196"/>
    </row>
    <row r="1579" spans="21:22" ht="15.75">
      <c r="U1579" s="196"/>
      <c r="V1579" s="196"/>
    </row>
    <row r="1580" spans="21:22" ht="15.75">
      <c r="U1580" s="196"/>
      <c r="V1580" s="196"/>
    </row>
    <row r="1581" spans="21:22" ht="15.75">
      <c r="U1581" s="196"/>
      <c r="V1581" s="196"/>
    </row>
    <row r="1582" spans="21:22" ht="15.75">
      <c r="U1582" s="196"/>
      <c r="V1582" s="196"/>
    </row>
    <row r="1583" spans="21:22" ht="15.75">
      <c r="U1583" s="196"/>
      <c r="V1583" s="196"/>
    </row>
    <row r="1584" spans="21:22" ht="15.75">
      <c r="U1584" s="196"/>
      <c r="V1584" s="196"/>
    </row>
    <row r="1585" spans="21:22" ht="15.75">
      <c r="U1585" s="196"/>
      <c r="V1585" s="196"/>
    </row>
    <row r="1586" spans="21:22" ht="15.75">
      <c r="U1586" s="196"/>
      <c r="V1586" s="196"/>
    </row>
    <row r="1587" spans="21:22" ht="15.75">
      <c r="U1587" s="196"/>
      <c r="V1587" s="196"/>
    </row>
    <row r="1588" spans="21:22" ht="15.75">
      <c r="U1588" s="196"/>
      <c r="V1588" s="196"/>
    </row>
    <row r="1589" spans="21:22" ht="15.75">
      <c r="U1589" s="196"/>
      <c r="V1589" s="196"/>
    </row>
    <row r="1590" spans="21:22" ht="15.75">
      <c r="U1590" s="196"/>
      <c r="V1590" s="196"/>
    </row>
    <row r="1591" spans="21:22" ht="15.75">
      <c r="U1591" s="196"/>
      <c r="V1591" s="196"/>
    </row>
    <row r="1592" spans="21:22" ht="15.75">
      <c r="U1592" s="196"/>
      <c r="V1592" s="196"/>
    </row>
    <row r="1593" spans="21:22" ht="15.75">
      <c r="U1593" s="196"/>
      <c r="V1593" s="196"/>
    </row>
    <row r="1594" spans="21:22" ht="15.75">
      <c r="U1594" s="196"/>
      <c r="V1594" s="196"/>
    </row>
    <row r="1595" spans="21:22" ht="15.75">
      <c r="U1595" s="196"/>
      <c r="V1595" s="196"/>
    </row>
    <row r="1596" spans="21:22" ht="15.75">
      <c r="U1596" s="196"/>
      <c r="V1596" s="196"/>
    </row>
    <row r="1597" spans="21:22" ht="15.75">
      <c r="U1597" s="196"/>
      <c r="V1597" s="196"/>
    </row>
    <row r="1598" spans="21:22" ht="15.75">
      <c r="U1598" s="196"/>
      <c r="V1598" s="196"/>
    </row>
    <row r="1599" spans="21:22" ht="15.75">
      <c r="U1599" s="196"/>
      <c r="V1599" s="196"/>
    </row>
    <row r="1600" spans="21:22" ht="15.75">
      <c r="U1600" s="196"/>
      <c r="V1600" s="196"/>
    </row>
    <row r="1601" spans="21:22" ht="15.75">
      <c r="U1601" s="196"/>
      <c r="V1601" s="196"/>
    </row>
    <row r="1602" spans="21:22" ht="15.75">
      <c r="U1602" s="196"/>
      <c r="V1602" s="196"/>
    </row>
    <row r="1603" spans="21:22" ht="15.75">
      <c r="U1603" s="196"/>
      <c r="V1603" s="196"/>
    </row>
    <row r="1604" spans="21:22" ht="15.75">
      <c r="U1604" s="196"/>
      <c r="V1604" s="196"/>
    </row>
    <row r="1605" spans="21:22" ht="15.75">
      <c r="U1605" s="196"/>
      <c r="V1605" s="196"/>
    </row>
    <row r="1606" spans="21:22" ht="15.75">
      <c r="U1606" s="196"/>
      <c r="V1606" s="196"/>
    </row>
    <row r="1607" spans="21:22" ht="15.75">
      <c r="U1607" s="196"/>
      <c r="V1607" s="196"/>
    </row>
    <row r="1608" spans="21:22" ht="15.75">
      <c r="U1608" s="196"/>
      <c r="V1608" s="196"/>
    </row>
    <row r="1609" spans="21:22" ht="15.75">
      <c r="U1609" s="196"/>
      <c r="V1609" s="196"/>
    </row>
    <row r="1610" spans="21:22" ht="15.75">
      <c r="U1610" s="196"/>
      <c r="V1610" s="196"/>
    </row>
    <row r="1611" spans="21:22" ht="15.75">
      <c r="U1611" s="196"/>
      <c r="V1611" s="196"/>
    </row>
    <row r="1612" spans="21:22" ht="15.75">
      <c r="U1612" s="196"/>
      <c r="V1612" s="196"/>
    </row>
    <row r="1613" spans="21:22" ht="15.75">
      <c r="U1613" s="196"/>
      <c r="V1613" s="196"/>
    </row>
    <row r="1614" spans="21:22" ht="15.75">
      <c r="U1614" s="196"/>
      <c r="V1614" s="196"/>
    </row>
    <row r="1615" spans="21:22" ht="15.75">
      <c r="U1615" s="196"/>
      <c r="V1615" s="196"/>
    </row>
    <row r="1616" spans="21:22" ht="15.75">
      <c r="U1616" s="196"/>
      <c r="V1616" s="196"/>
    </row>
    <row r="1617" spans="21:22" ht="15.75">
      <c r="U1617" s="196"/>
      <c r="V1617" s="196"/>
    </row>
    <row r="1618" spans="21:22" ht="15.75">
      <c r="U1618" s="196"/>
      <c r="V1618" s="196"/>
    </row>
    <row r="1619" spans="21:22" ht="15.75">
      <c r="U1619" s="196"/>
      <c r="V1619" s="196"/>
    </row>
    <row r="1620" spans="21:22" ht="15.75">
      <c r="U1620" s="196"/>
      <c r="V1620" s="196"/>
    </row>
    <row r="1621" spans="21:22" ht="15.75">
      <c r="U1621" s="196"/>
      <c r="V1621" s="196"/>
    </row>
    <row r="1622" spans="21:22" ht="15.75">
      <c r="U1622" s="196"/>
      <c r="V1622" s="196"/>
    </row>
    <row r="1623" spans="21:22" ht="15.75">
      <c r="U1623" s="196"/>
      <c r="V1623" s="196"/>
    </row>
    <row r="1624" spans="21:22" ht="15.75">
      <c r="U1624" s="196"/>
      <c r="V1624" s="196"/>
    </row>
    <row r="1625" spans="21:22" ht="15.75">
      <c r="U1625" s="196"/>
      <c r="V1625" s="196"/>
    </row>
    <row r="1626" spans="21:22" ht="15.75">
      <c r="U1626" s="196"/>
      <c r="V1626" s="196"/>
    </row>
    <row r="1627" spans="21:22" ht="15.75">
      <c r="U1627" s="196"/>
      <c r="V1627" s="196"/>
    </row>
    <row r="1628" spans="21:22" ht="15.75">
      <c r="U1628" s="196"/>
      <c r="V1628" s="196"/>
    </row>
    <row r="1629" spans="21:22" ht="15.75">
      <c r="U1629" s="196"/>
      <c r="V1629" s="196"/>
    </row>
    <row r="1630" spans="21:22" ht="15.75">
      <c r="U1630" s="196"/>
      <c r="V1630" s="196"/>
    </row>
    <row r="1631" spans="21:22" ht="15.75">
      <c r="U1631" s="196"/>
      <c r="V1631" s="196"/>
    </row>
    <row r="1632" spans="21:22" ht="15.75">
      <c r="U1632" s="196"/>
      <c r="V1632" s="196"/>
    </row>
    <row r="1633" spans="21:22" ht="15.75">
      <c r="U1633" s="196"/>
      <c r="V1633" s="196"/>
    </row>
    <row r="1634" spans="21:22" ht="15.75">
      <c r="U1634" s="196"/>
      <c r="V1634" s="196"/>
    </row>
    <row r="1635" spans="21:22" ht="15.75">
      <c r="U1635" s="196"/>
      <c r="V1635" s="196"/>
    </row>
    <row r="1636" spans="21:22" ht="15.75">
      <c r="U1636" s="196"/>
      <c r="V1636" s="196"/>
    </row>
    <row r="1637" spans="21:22" ht="15.75">
      <c r="U1637" s="196"/>
      <c r="V1637" s="196"/>
    </row>
    <row r="1638" spans="21:22" ht="15.75">
      <c r="U1638" s="196"/>
      <c r="V1638" s="196"/>
    </row>
    <row r="1639" spans="21:22" ht="15.75">
      <c r="U1639" s="196"/>
      <c r="V1639" s="196"/>
    </row>
    <row r="1640" spans="21:22" ht="15.75">
      <c r="U1640" s="196"/>
      <c r="V1640" s="196"/>
    </row>
    <row r="1641" spans="21:22" ht="15.75">
      <c r="U1641" s="196"/>
      <c r="V1641" s="196"/>
    </row>
    <row r="1642" spans="21:22" ht="15.75">
      <c r="U1642" s="196"/>
      <c r="V1642" s="196"/>
    </row>
    <row r="1643" spans="21:22" ht="15.75">
      <c r="U1643" s="196"/>
      <c r="V1643" s="196"/>
    </row>
    <row r="1644" spans="21:22" ht="15.75">
      <c r="U1644" s="196"/>
      <c r="V1644" s="196"/>
    </row>
    <row r="1645" spans="21:22" ht="15.75">
      <c r="U1645" s="196"/>
      <c r="V1645" s="196"/>
    </row>
    <row r="1646" spans="21:22" ht="15.75">
      <c r="U1646" s="196"/>
      <c r="V1646" s="196"/>
    </row>
    <row r="1647" spans="21:22" ht="15.75">
      <c r="U1647" s="196"/>
      <c r="V1647" s="196"/>
    </row>
    <row r="1648" spans="21:22" ht="15.75">
      <c r="U1648" s="196"/>
      <c r="V1648" s="196"/>
    </row>
    <row r="1649" spans="21:22" ht="15.75">
      <c r="U1649" s="196"/>
      <c r="V1649" s="196"/>
    </row>
    <row r="1650" spans="21:22" ht="15.75">
      <c r="U1650" s="196"/>
      <c r="V1650" s="196"/>
    </row>
    <row r="1651" spans="21:22" ht="15.75">
      <c r="U1651" s="196"/>
      <c r="V1651" s="196"/>
    </row>
    <row r="1652" spans="21:22" ht="15.75">
      <c r="U1652" s="196"/>
      <c r="V1652" s="196"/>
    </row>
    <row r="1653" spans="21:22" ht="15.75">
      <c r="U1653" s="196"/>
      <c r="V1653" s="196"/>
    </row>
    <row r="1654" spans="21:22" ht="15.75">
      <c r="U1654" s="196"/>
      <c r="V1654" s="196"/>
    </row>
    <row r="1655" spans="21:22" ht="15.75">
      <c r="U1655" s="196"/>
      <c r="V1655" s="196"/>
    </row>
    <row r="1656" spans="21:22" ht="15.75">
      <c r="U1656" s="196"/>
      <c r="V1656" s="196"/>
    </row>
    <row r="1657" spans="21:22" ht="15.75">
      <c r="U1657" s="196"/>
      <c r="V1657" s="196"/>
    </row>
    <row r="1658" spans="21:22" ht="15.75">
      <c r="U1658" s="196"/>
      <c r="V1658" s="196"/>
    </row>
    <row r="1659" spans="21:22" ht="15.75">
      <c r="U1659" s="196"/>
      <c r="V1659" s="196"/>
    </row>
    <row r="1660" spans="21:22" ht="15.75">
      <c r="U1660" s="196"/>
      <c r="V1660" s="196"/>
    </row>
    <row r="1661" spans="21:22" ht="15.75">
      <c r="U1661" s="196"/>
      <c r="V1661" s="196"/>
    </row>
    <row r="1662" spans="21:22" ht="15.75">
      <c r="U1662" s="196"/>
      <c r="V1662" s="196"/>
    </row>
    <row r="1663" spans="21:22" ht="15.75">
      <c r="U1663" s="196"/>
      <c r="V1663" s="196"/>
    </row>
    <row r="1664" spans="21:22" ht="15.75">
      <c r="U1664" s="196"/>
      <c r="V1664" s="196"/>
    </row>
    <row r="1665" spans="21:22" ht="15.75">
      <c r="U1665" s="196"/>
      <c r="V1665" s="196"/>
    </row>
    <row r="1666" spans="21:22" ht="15.75">
      <c r="U1666" s="196"/>
      <c r="V1666" s="196"/>
    </row>
    <row r="1667" spans="21:22" ht="15.75">
      <c r="U1667" s="196"/>
      <c r="V1667" s="196"/>
    </row>
    <row r="1668" spans="21:22" ht="15.75">
      <c r="U1668" s="196"/>
      <c r="V1668" s="196"/>
    </row>
    <row r="1669" spans="21:22" ht="15.75">
      <c r="U1669" s="196"/>
      <c r="V1669" s="196"/>
    </row>
    <row r="1670" spans="21:22" ht="15.75">
      <c r="U1670" s="196"/>
      <c r="V1670" s="196"/>
    </row>
    <row r="1671" spans="21:22" ht="15.75">
      <c r="U1671" s="196"/>
      <c r="V1671" s="196"/>
    </row>
    <row r="1672" spans="21:22" ht="15.75">
      <c r="U1672" s="196"/>
      <c r="V1672" s="196"/>
    </row>
    <row r="1673" spans="21:22" ht="15.75">
      <c r="U1673" s="196"/>
      <c r="V1673" s="196"/>
    </row>
    <row r="1674" spans="21:22" ht="15.75">
      <c r="U1674" s="196"/>
      <c r="V1674" s="196"/>
    </row>
    <row r="1675" spans="21:22" ht="15.75">
      <c r="U1675" s="196"/>
      <c r="V1675" s="196"/>
    </row>
    <row r="1676" spans="21:22" ht="15.75">
      <c r="U1676" s="196"/>
      <c r="V1676" s="196"/>
    </row>
    <row r="1677" spans="21:22" ht="15.75">
      <c r="U1677" s="196"/>
      <c r="V1677" s="196"/>
    </row>
    <row r="1678" spans="21:22" ht="15.75">
      <c r="U1678" s="196"/>
      <c r="V1678" s="196"/>
    </row>
    <row r="1679" spans="21:22" ht="15.75">
      <c r="U1679" s="196"/>
      <c r="V1679" s="196"/>
    </row>
    <row r="1680" spans="21:22" ht="15.75">
      <c r="U1680" s="196"/>
      <c r="V1680" s="196"/>
    </row>
    <row r="1681" spans="21:22" ht="15.75">
      <c r="U1681" s="196"/>
      <c r="V1681" s="196"/>
    </row>
    <row r="1682" spans="21:22" ht="15.75">
      <c r="U1682" s="196"/>
      <c r="V1682" s="196"/>
    </row>
    <row r="1683" spans="21:22" ht="15.75">
      <c r="U1683" s="196"/>
      <c r="V1683" s="196"/>
    </row>
    <row r="1684" spans="21:22" ht="15.75">
      <c r="U1684" s="196"/>
      <c r="V1684" s="196"/>
    </row>
    <row r="1685" spans="21:22" ht="15.75">
      <c r="U1685" s="196"/>
      <c r="V1685" s="196"/>
    </row>
    <row r="1686" spans="21:22" ht="15.75">
      <c r="U1686" s="196"/>
      <c r="V1686" s="196"/>
    </row>
    <row r="1687" spans="21:22" ht="15.75">
      <c r="U1687" s="196"/>
      <c r="V1687" s="196"/>
    </row>
    <row r="1688" spans="21:22" ht="15.75">
      <c r="U1688" s="196"/>
      <c r="V1688" s="196"/>
    </row>
    <row r="1689" spans="21:22" ht="15.75">
      <c r="U1689" s="196"/>
      <c r="V1689" s="196"/>
    </row>
    <row r="1690" spans="21:22" ht="15.75">
      <c r="U1690" s="196"/>
      <c r="V1690" s="196"/>
    </row>
    <row r="1691" spans="21:22" ht="15.75">
      <c r="U1691" s="196"/>
      <c r="V1691" s="196"/>
    </row>
    <row r="1692" spans="21:22" ht="15.75">
      <c r="U1692" s="196"/>
      <c r="V1692" s="196"/>
    </row>
    <row r="1693" spans="21:22" ht="15.75">
      <c r="U1693" s="196"/>
      <c r="V1693" s="196"/>
    </row>
    <row r="1694" spans="21:22" ht="15.75">
      <c r="U1694" s="196"/>
      <c r="V1694" s="196"/>
    </row>
    <row r="1695" spans="21:22" ht="15.75">
      <c r="U1695" s="196"/>
      <c r="V1695" s="196"/>
    </row>
    <row r="1696" spans="21:22" ht="15.75">
      <c r="U1696" s="196"/>
      <c r="V1696" s="196"/>
    </row>
    <row r="1697" spans="21:22" ht="15.75">
      <c r="U1697" s="196"/>
      <c r="V1697" s="196"/>
    </row>
    <row r="1698" spans="21:22" ht="15.75">
      <c r="U1698" s="196"/>
      <c r="V1698" s="196"/>
    </row>
    <row r="1699" spans="21:22" ht="15.75">
      <c r="U1699" s="196"/>
      <c r="V1699" s="196"/>
    </row>
    <row r="1700" spans="21:22" ht="15.75">
      <c r="U1700" s="196"/>
      <c r="V1700" s="196"/>
    </row>
    <row r="1701" spans="21:22" ht="15.75">
      <c r="U1701" s="196"/>
      <c r="V1701" s="196"/>
    </row>
    <row r="1702" spans="21:22" ht="15.75">
      <c r="U1702" s="196"/>
      <c r="V1702" s="196"/>
    </row>
    <row r="1703" spans="21:22" ht="15.75">
      <c r="U1703" s="196"/>
      <c r="V1703" s="196"/>
    </row>
    <row r="1704" spans="21:22" ht="15.75">
      <c r="U1704" s="196"/>
      <c r="V1704" s="196"/>
    </row>
    <row r="1705" spans="21:22" ht="15.75">
      <c r="U1705" s="196"/>
      <c r="V1705" s="196"/>
    </row>
    <row r="1706" spans="21:22" ht="15.75">
      <c r="U1706" s="196"/>
      <c r="V1706" s="196"/>
    </row>
    <row r="1707" spans="21:22" ht="15.75">
      <c r="U1707" s="196"/>
      <c r="V1707" s="196"/>
    </row>
    <row r="1708" spans="21:22" ht="15.75">
      <c r="U1708" s="196"/>
      <c r="V1708" s="196"/>
    </row>
    <row r="1709" spans="21:22" ht="15.75">
      <c r="U1709" s="196"/>
      <c r="V1709" s="196"/>
    </row>
    <row r="1710" spans="21:22" ht="15.75">
      <c r="U1710" s="196"/>
      <c r="V1710" s="196"/>
    </row>
    <row r="1711" spans="21:22" ht="15.75">
      <c r="U1711" s="196"/>
      <c r="V1711" s="196"/>
    </row>
    <row r="1712" spans="21:22" ht="15.75">
      <c r="U1712" s="196"/>
      <c r="V1712" s="196"/>
    </row>
    <row r="1713" spans="21:22" ht="15.75">
      <c r="U1713" s="196"/>
      <c r="V1713" s="196"/>
    </row>
    <row r="1714" spans="21:22" ht="15.75">
      <c r="U1714" s="196"/>
      <c r="V1714" s="196"/>
    </row>
    <row r="1715" spans="21:22" ht="15.75">
      <c r="U1715" s="196"/>
      <c r="V1715" s="196"/>
    </row>
    <row r="1716" spans="21:22" ht="15.75">
      <c r="U1716" s="196"/>
      <c r="V1716" s="196"/>
    </row>
    <row r="1717" spans="21:22" ht="15.75">
      <c r="U1717" s="196"/>
      <c r="V1717" s="196"/>
    </row>
    <row r="1718" spans="21:22" ht="15.75">
      <c r="U1718" s="196"/>
      <c r="V1718" s="196"/>
    </row>
    <row r="1719" spans="21:22" ht="15.75">
      <c r="U1719" s="196"/>
      <c r="V1719" s="196"/>
    </row>
    <row r="1720" spans="21:22" ht="15.75">
      <c r="U1720" s="196"/>
      <c r="V1720" s="196"/>
    </row>
    <row r="1721" spans="21:22" ht="15.75">
      <c r="U1721" s="196"/>
      <c r="V1721" s="196"/>
    </row>
    <row r="1722" spans="21:22" ht="15.75">
      <c r="U1722" s="196"/>
      <c r="V1722" s="196"/>
    </row>
    <row r="1723" spans="21:22" ht="15.75">
      <c r="U1723" s="196"/>
      <c r="V1723" s="196"/>
    </row>
    <row r="1724" spans="21:22" ht="15.75">
      <c r="U1724" s="196"/>
      <c r="V1724" s="196"/>
    </row>
    <row r="1725" spans="21:22" ht="15.75">
      <c r="U1725" s="196"/>
      <c r="V1725" s="196"/>
    </row>
    <row r="1726" spans="21:22" ht="15.75">
      <c r="U1726" s="196"/>
      <c r="V1726" s="196"/>
    </row>
    <row r="1727" spans="21:22" ht="15.75">
      <c r="U1727" s="196"/>
      <c r="V1727" s="196"/>
    </row>
    <row r="1728" spans="21:22" ht="15.75">
      <c r="U1728" s="196"/>
      <c r="V1728" s="196"/>
    </row>
    <row r="1729" spans="21:22" ht="15.75">
      <c r="U1729" s="196"/>
      <c r="V1729" s="196"/>
    </row>
    <row r="1730" spans="21:22" ht="15.75">
      <c r="U1730" s="196"/>
      <c r="V1730" s="196"/>
    </row>
    <row r="1731" spans="21:22" ht="15.75">
      <c r="U1731" s="196"/>
      <c r="V1731" s="196"/>
    </row>
    <row r="1732" spans="21:22" ht="15.75">
      <c r="U1732" s="196"/>
      <c r="V1732" s="196"/>
    </row>
    <row r="1733" spans="21:22" ht="15.75">
      <c r="U1733" s="196"/>
      <c r="V1733" s="196"/>
    </row>
    <row r="1734" spans="21:22" ht="15.75">
      <c r="U1734" s="196"/>
      <c r="V1734" s="196"/>
    </row>
    <row r="1735" spans="21:22" ht="15.75">
      <c r="U1735" s="196"/>
      <c r="V1735" s="196"/>
    </row>
    <row r="1736" spans="21:22" ht="15.75">
      <c r="U1736" s="196"/>
      <c r="V1736" s="196"/>
    </row>
    <row r="1737" spans="21:22" ht="15.75">
      <c r="U1737" s="196"/>
      <c r="V1737" s="196"/>
    </row>
    <row r="1738" spans="21:22" ht="15.75">
      <c r="U1738" s="196"/>
      <c r="V1738" s="196"/>
    </row>
    <row r="1739" spans="21:22" ht="15.75">
      <c r="U1739" s="196"/>
      <c r="V1739" s="196"/>
    </row>
    <row r="1740" spans="21:22" ht="15.75">
      <c r="U1740" s="196"/>
      <c r="V1740" s="196"/>
    </row>
    <row r="1741" spans="21:22" ht="15.75">
      <c r="U1741" s="196"/>
      <c r="V1741" s="196"/>
    </row>
    <row r="1742" spans="21:22" ht="15.75">
      <c r="U1742" s="196"/>
      <c r="V1742" s="196"/>
    </row>
    <row r="1743" spans="21:22" ht="15.75">
      <c r="U1743" s="196"/>
      <c r="V1743" s="196"/>
    </row>
    <row r="1744" spans="21:22" ht="15.75">
      <c r="U1744" s="196"/>
      <c r="V1744" s="196"/>
    </row>
    <row r="1745" spans="21:22" ht="15.75">
      <c r="U1745" s="196"/>
      <c r="V1745" s="196"/>
    </row>
    <row r="1746" spans="21:22" ht="15.75">
      <c r="U1746" s="196"/>
      <c r="V1746" s="196"/>
    </row>
    <row r="1747" spans="21:22" ht="15.75">
      <c r="U1747" s="196"/>
      <c r="V1747" s="196"/>
    </row>
    <row r="1748" spans="21:22" ht="15.75">
      <c r="U1748" s="196"/>
      <c r="V1748" s="196"/>
    </row>
    <row r="1749" spans="21:22" ht="15.75">
      <c r="U1749" s="196"/>
      <c r="V1749" s="196"/>
    </row>
    <row r="1750" spans="21:22" ht="15.75">
      <c r="U1750" s="196"/>
      <c r="V1750" s="196"/>
    </row>
    <row r="1751" spans="21:22" ht="15.75">
      <c r="U1751" s="196"/>
      <c r="V1751" s="196"/>
    </row>
    <row r="1752" spans="21:22" ht="15.75">
      <c r="U1752" s="196"/>
      <c r="V1752" s="196"/>
    </row>
    <row r="1753" spans="21:22" ht="15.75">
      <c r="U1753" s="196"/>
      <c r="V1753" s="196"/>
    </row>
    <row r="1754" spans="21:22" ht="15.75">
      <c r="U1754" s="196"/>
      <c r="V1754" s="196"/>
    </row>
    <row r="1755" spans="21:22" ht="15.75">
      <c r="U1755" s="196"/>
      <c r="V1755" s="196"/>
    </row>
    <row r="1756" spans="21:22" ht="15.75">
      <c r="U1756" s="196"/>
      <c r="V1756" s="196"/>
    </row>
    <row r="1757" spans="21:22" ht="15.75">
      <c r="U1757" s="196"/>
      <c r="V1757" s="196"/>
    </row>
    <row r="1758" spans="21:22" ht="15.75">
      <c r="U1758" s="196"/>
      <c r="V1758" s="196"/>
    </row>
    <row r="1759" spans="21:22" ht="15.75">
      <c r="U1759" s="196"/>
      <c r="V1759" s="196"/>
    </row>
    <row r="1760" spans="21:22" ht="15.75">
      <c r="U1760" s="196"/>
      <c r="V1760" s="196"/>
    </row>
    <row r="1761" spans="21:22" ht="15.75">
      <c r="U1761" s="196"/>
      <c r="V1761" s="196"/>
    </row>
    <row r="1762" spans="21:22" ht="15.75">
      <c r="U1762" s="196"/>
      <c r="V1762" s="196"/>
    </row>
    <row r="1763" spans="21:22" ht="15.75">
      <c r="U1763" s="196"/>
      <c r="V1763" s="196"/>
    </row>
    <row r="1764" spans="21:22" ht="15.75">
      <c r="U1764" s="196"/>
      <c r="V1764" s="196"/>
    </row>
    <row r="1765" spans="21:22" ht="15.75">
      <c r="U1765" s="196"/>
      <c r="V1765" s="196"/>
    </row>
    <row r="1766" spans="21:22" ht="15.75">
      <c r="U1766" s="196"/>
      <c r="V1766" s="196"/>
    </row>
    <row r="1767" spans="21:22" ht="15.75">
      <c r="U1767" s="196"/>
      <c r="V1767" s="196"/>
    </row>
    <row r="1768" spans="21:22" ht="15.75">
      <c r="U1768" s="196"/>
      <c r="V1768" s="196"/>
    </row>
    <row r="1769" spans="21:22" ht="15.75">
      <c r="U1769" s="196"/>
      <c r="V1769" s="196"/>
    </row>
    <row r="1770" spans="21:22" ht="15.75">
      <c r="U1770" s="196"/>
      <c r="V1770" s="196"/>
    </row>
    <row r="1771" spans="21:22" ht="15.75">
      <c r="U1771" s="196"/>
      <c r="V1771" s="196"/>
    </row>
    <row r="1772" spans="21:22" ht="15.75">
      <c r="U1772" s="196"/>
      <c r="V1772" s="196"/>
    </row>
    <row r="1773" spans="21:22" ht="15.75">
      <c r="U1773" s="196"/>
      <c r="V1773" s="196"/>
    </row>
    <row r="1774" spans="21:22" ht="15.75">
      <c r="U1774" s="196"/>
      <c r="V1774" s="196"/>
    </row>
    <row r="1775" spans="21:22" ht="15.75">
      <c r="U1775" s="196"/>
      <c r="V1775" s="196"/>
    </row>
    <row r="1776" spans="21:22" ht="15.75">
      <c r="U1776" s="196"/>
      <c r="V1776" s="196"/>
    </row>
    <row r="1777" spans="21:22" ht="15.75">
      <c r="U1777" s="196"/>
      <c r="V1777" s="196"/>
    </row>
    <row r="1778" spans="21:22" ht="15.75">
      <c r="U1778" s="196"/>
      <c r="V1778" s="196"/>
    </row>
    <row r="1779" spans="21:22" ht="15.75">
      <c r="U1779" s="196"/>
      <c r="V1779" s="196"/>
    </row>
    <row r="1780" spans="21:22" ht="15.75">
      <c r="U1780" s="196"/>
      <c r="V1780" s="196"/>
    </row>
    <row r="1781" spans="21:22" ht="15.75">
      <c r="U1781" s="196"/>
      <c r="V1781" s="196"/>
    </row>
    <row r="1782" spans="21:22" ht="15.75">
      <c r="U1782" s="196"/>
      <c r="V1782" s="196"/>
    </row>
    <row r="1783" spans="21:22" ht="15.75">
      <c r="U1783" s="196"/>
      <c r="V1783" s="196"/>
    </row>
    <row r="1784" spans="21:22" ht="15.75">
      <c r="U1784" s="196"/>
      <c r="V1784" s="196"/>
    </row>
    <row r="1785" spans="21:22" ht="15.75">
      <c r="U1785" s="196"/>
      <c r="V1785" s="196"/>
    </row>
    <row r="1786" spans="21:22" ht="15.75">
      <c r="U1786" s="196"/>
      <c r="V1786" s="196"/>
    </row>
    <row r="1787" spans="21:22" ht="15.75">
      <c r="U1787" s="196"/>
      <c r="V1787" s="196"/>
    </row>
    <row r="1788" spans="21:22" ht="15.75">
      <c r="U1788" s="196"/>
      <c r="V1788" s="196"/>
    </row>
    <row r="1789" spans="21:22" ht="15.75">
      <c r="U1789" s="196"/>
      <c r="V1789" s="196"/>
    </row>
    <row r="1790" spans="21:22" ht="15.75">
      <c r="U1790" s="196"/>
      <c r="V1790" s="196"/>
    </row>
    <row r="1791" spans="21:22" ht="15.75">
      <c r="U1791" s="196"/>
      <c r="V1791" s="196"/>
    </row>
    <row r="1792" spans="21:22" ht="15.75">
      <c r="U1792" s="196"/>
      <c r="V1792" s="196"/>
    </row>
    <row r="1793" spans="21:22" ht="15.75">
      <c r="U1793" s="196"/>
      <c r="V1793" s="196"/>
    </row>
    <row r="1794" spans="21:22" ht="15.75">
      <c r="U1794" s="196"/>
      <c r="V1794" s="196"/>
    </row>
    <row r="1795" spans="21:22" ht="15.75">
      <c r="U1795" s="196"/>
      <c r="V1795" s="196"/>
    </row>
    <row r="1796" spans="21:22" ht="15.75">
      <c r="U1796" s="196"/>
      <c r="V1796" s="196"/>
    </row>
    <row r="1797" spans="21:22" ht="15.75">
      <c r="U1797" s="196"/>
      <c r="V1797" s="196"/>
    </row>
    <row r="1798" spans="21:22" ht="15.75">
      <c r="U1798" s="196"/>
      <c r="V1798" s="196"/>
    </row>
    <row r="1799" spans="21:22" ht="15.75">
      <c r="U1799" s="196"/>
      <c r="V1799" s="196"/>
    </row>
    <row r="1800" spans="21:22" ht="15.75">
      <c r="U1800" s="196"/>
      <c r="V1800" s="196"/>
    </row>
    <row r="1801" spans="21:22" ht="15.75">
      <c r="U1801" s="196"/>
      <c r="V1801" s="196"/>
    </row>
    <row r="1802" spans="21:22" ht="15.75">
      <c r="U1802" s="196"/>
      <c r="V1802" s="196"/>
    </row>
    <row r="1803" spans="21:22" ht="15.75">
      <c r="U1803" s="196"/>
      <c r="V1803" s="196"/>
    </row>
    <row r="1804" spans="21:22" ht="15.75">
      <c r="U1804" s="196"/>
      <c r="V1804" s="196"/>
    </row>
    <row r="1805" spans="21:22" ht="15.75">
      <c r="U1805" s="196"/>
      <c r="V1805" s="196"/>
    </row>
    <row r="1806" spans="21:22" ht="15.75">
      <c r="U1806" s="196"/>
      <c r="V1806" s="196"/>
    </row>
    <row r="1807" spans="21:22" ht="15.75">
      <c r="U1807" s="196"/>
      <c r="V1807" s="196"/>
    </row>
    <row r="1808" spans="21:22" ht="15.75">
      <c r="U1808" s="196"/>
      <c r="V1808" s="196"/>
    </row>
    <row r="1809" spans="21:22" ht="15.75">
      <c r="U1809" s="196"/>
      <c r="V1809" s="196"/>
    </row>
    <row r="1810" spans="21:22" ht="15.75">
      <c r="U1810" s="196"/>
      <c r="V1810" s="196"/>
    </row>
    <row r="1811" spans="21:22" ht="15.75">
      <c r="U1811" s="196"/>
      <c r="V1811" s="196"/>
    </row>
    <row r="1812" spans="21:22" ht="15.75">
      <c r="U1812" s="196"/>
      <c r="V1812" s="196"/>
    </row>
    <row r="1813" spans="21:22" ht="15.75">
      <c r="U1813" s="196"/>
      <c r="V1813" s="196"/>
    </row>
    <row r="1814" spans="21:22" ht="15.75">
      <c r="U1814" s="196"/>
      <c r="V1814" s="196"/>
    </row>
    <row r="1815" spans="21:22" ht="15.75">
      <c r="U1815" s="196"/>
      <c r="V1815" s="196"/>
    </row>
    <row r="1816" spans="21:22" ht="15.75">
      <c r="U1816" s="196"/>
      <c r="V1816" s="196"/>
    </row>
    <row r="1817" spans="21:22" ht="15.75">
      <c r="U1817" s="196"/>
      <c r="V1817" s="196"/>
    </row>
    <row r="1818" spans="21:22" ht="15.75">
      <c r="U1818" s="196"/>
      <c r="V1818" s="196"/>
    </row>
    <row r="1819" spans="21:22" ht="15.75">
      <c r="U1819" s="196"/>
      <c r="V1819" s="196"/>
    </row>
    <row r="1820" spans="21:22" ht="15.75">
      <c r="U1820" s="196"/>
      <c r="V1820" s="196"/>
    </row>
    <row r="1821" spans="21:22" ht="15.75">
      <c r="U1821" s="196"/>
      <c r="V1821" s="196"/>
    </row>
    <row r="1822" spans="21:22" ht="15.75">
      <c r="U1822" s="196"/>
      <c r="V1822" s="196"/>
    </row>
    <row r="1823" spans="21:22" ht="15.75">
      <c r="U1823" s="196"/>
      <c r="V1823" s="196"/>
    </row>
    <row r="1824" spans="21:22" ht="15.75">
      <c r="U1824" s="196"/>
      <c r="V1824" s="196"/>
    </row>
    <row r="1825" spans="21:22" ht="15.75">
      <c r="U1825" s="196"/>
      <c r="V1825" s="196"/>
    </row>
    <row r="1826" spans="21:22" ht="15.75">
      <c r="U1826" s="196"/>
      <c r="V1826" s="196"/>
    </row>
    <row r="1827" spans="21:22" ht="15.75">
      <c r="U1827" s="196"/>
      <c r="V1827" s="196"/>
    </row>
    <row r="1828" spans="21:22" ht="15.75">
      <c r="U1828" s="196"/>
      <c r="V1828" s="196"/>
    </row>
    <row r="1829" spans="21:22" ht="15.75">
      <c r="U1829" s="196"/>
      <c r="V1829" s="196"/>
    </row>
    <row r="1830" spans="21:22" ht="15.75">
      <c r="U1830" s="196"/>
      <c r="V1830" s="196"/>
    </row>
    <row r="1831" spans="21:22" ht="15.75">
      <c r="U1831" s="196"/>
      <c r="V1831" s="196"/>
    </row>
    <row r="1832" spans="21:22" ht="15.75">
      <c r="U1832" s="196"/>
      <c r="V1832" s="196"/>
    </row>
    <row r="1833" spans="21:22" ht="15.75">
      <c r="U1833" s="196"/>
      <c r="V1833" s="196"/>
    </row>
    <row r="1834" spans="21:22" ht="15.75">
      <c r="U1834" s="196"/>
      <c r="V1834" s="196"/>
    </row>
    <row r="1835" spans="21:22" ht="15.75">
      <c r="U1835" s="196"/>
      <c r="V1835" s="196"/>
    </row>
    <row r="1836" spans="21:22" ht="15.75">
      <c r="U1836" s="196"/>
      <c r="V1836" s="196"/>
    </row>
    <row r="1837" spans="21:22" ht="15.75">
      <c r="U1837" s="196"/>
      <c r="V1837" s="196"/>
    </row>
    <row r="1838" spans="21:22" ht="15.75">
      <c r="U1838" s="196"/>
      <c r="V1838" s="196"/>
    </row>
    <row r="1839" spans="21:22" ht="15.75">
      <c r="U1839" s="196"/>
      <c r="V1839" s="196"/>
    </row>
    <row r="1840" spans="21:22" ht="15.75">
      <c r="U1840" s="196"/>
      <c r="V1840" s="196"/>
    </row>
    <row r="1841" spans="21:22" ht="15.75">
      <c r="U1841" s="196"/>
      <c r="V1841" s="196"/>
    </row>
    <row r="1842" spans="21:22" ht="15.75">
      <c r="U1842" s="196"/>
      <c r="V1842" s="196"/>
    </row>
    <row r="1843" spans="21:22" ht="15.75">
      <c r="U1843" s="196"/>
      <c r="V1843" s="196"/>
    </row>
    <row r="1844" spans="21:22" ht="15.75">
      <c r="U1844" s="196"/>
      <c r="V1844" s="196"/>
    </row>
    <row r="1845" spans="21:22" ht="15.75">
      <c r="U1845" s="196"/>
      <c r="V1845" s="196"/>
    </row>
    <row r="1846" spans="21:22" ht="15.75">
      <c r="U1846" s="196"/>
      <c r="V1846" s="196"/>
    </row>
    <row r="1847" spans="21:22" ht="15.75">
      <c r="U1847" s="196"/>
      <c r="V1847" s="196"/>
    </row>
    <row r="1848" spans="21:22" ht="15.75">
      <c r="U1848" s="196"/>
      <c r="V1848" s="196"/>
    </row>
    <row r="1849" spans="21:22" ht="15.75">
      <c r="U1849" s="196"/>
      <c r="V1849" s="196"/>
    </row>
    <row r="1850" spans="21:22" ht="15.75">
      <c r="U1850" s="196"/>
      <c r="V1850" s="196"/>
    </row>
    <row r="1851" spans="21:22" ht="15.75">
      <c r="U1851" s="196"/>
      <c r="V1851" s="196"/>
    </row>
    <row r="1852" spans="21:22" ht="15.75">
      <c r="U1852" s="196"/>
      <c r="V1852" s="196"/>
    </row>
    <row r="1853" spans="21:22" ht="15.75">
      <c r="U1853" s="196"/>
      <c r="V1853" s="196"/>
    </row>
    <row r="1854" spans="21:22" ht="15.75">
      <c r="U1854" s="196"/>
      <c r="V1854" s="196"/>
    </row>
    <row r="1855" spans="21:22" ht="15.75">
      <c r="U1855" s="196"/>
      <c r="V1855" s="196"/>
    </row>
    <row r="1856" spans="21:22" ht="15.75">
      <c r="U1856" s="196"/>
      <c r="V1856" s="196"/>
    </row>
    <row r="1857" spans="21:22" ht="15.75">
      <c r="U1857" s="196"/>
      <c r="V1857" s="196"/>
    </row>
    <row r="1858" spans="21:22" ht="15.75">
      <c r="U1858" s="196"/>
      <c r="V1858" s="196"/>
    </row>
    <row r="1859" spans="21:22" ht="15.75">
      <c r="U1859" s="196"/>
      <c r="V1859" s="196"/>
    </row>
    <row r="1860" spans="21:22" ht="15.75">
      <c r="U1860" s="196"/>
      <c r="V1860" s="196"/>
    </row>
    <row r="1861" spans="21:22" ht="15.75">
      <c r="U1861" s="196"/>
      <c r="V1861" s="196"/>
    </row>
    <row r="1862" spans="21:22" ht="15.75">
      <c r="U1862" s="196"/>
      <c r="V1862" s="196"/>
    </row>
    <row r="1863" spans="21:22" ht="15.75">
      <c r="U1863" s="196"/>
      <c r="V1863" s="196"/>
    </row>
    <row r="1864" spans="21:22" ht="15.75">
      <c r="U1864" s="196"/>
      <c r="V1864" s="196"/>
    </row>
    <row r="1865" spans="21:22" ht="15.75">
      <c r="U1865" s="196"/>
      <c r="V1865" s="196"/>
    </row>
    <row r="1866" spans="21:22" ht="15.75">
      <c r="U1866" s="196"/>
      <c r="V1866" s="196"/>
    </row>
    <row r="1867" spans="21:22" ht="15.75">
      <c r="U1867" s="196"/>
      <c r="V1867" s="196"/>
    </row>
    <row r="1868" spans="21:22" ht="15.75">
      <c r="U1868" s="196"/>
      <c r="V1868" s="196"/>
    </row>
    <row r="1869" spans="21:22" ht="15.75">
      <c r="U1869" s="196"/>
      <c r="V1869" s="196"/>
    </row>
    <row r="1870" spans="21:22" ht="15.75">
      <c r="U1870" s="196"/>
      <c r="V1870" s="196"/>
    </row>
    <row r="1871" spans="21:22" ht="15.75">
      <c r="U1871" s="196"/>
      <c r="V1871" s="196"/>
    </row>
    <row r="1872" spans="21:22" ht="15.75">
      <c r="U1872" s="196"/>
      <c r="V1872" s="196"/>
    </row>
    <row r="1873" spans="21:22" ht="15.75">
      <c r="U1873" s="196"/>
      <c r="V1873" s="196"/>
    </row>
    <row r="1874" spans="21:22" ht="15.75">
      <c r="U1874" s="196"/>
      <c r="V1874" s="196"/>
    </row>
    <row r="1875" spans="21:22" ht="15.75">
      <c r="U1875" s="196"/>
      <c r="V1875" s="196"/>
    </row>
    <row r="1876" spans="21:22" ht="15.75">
      <c r="U1876" s="196"/>
      <c r="V1876" s="196"/>
    </row>
    <row r="1877" spans="21:22" ht="15.75">
      <c r="U1877" s="196"/>
      <c r="V1877" s="196"/>
    </row>
    <row r="1878" spans="21:22" ht="15.75">
      <c r="U1878" s="196"/>
      <c r="V1878" s="196"/>
    </row>
    <row r="1879" spans="21:22" ht="15.75">
      <c r="U1879" s="196"/>
      <c r="V1879" s="196"/>
    </row>
    <row r="1880" spans="21:22" ht="15.75">
      <c r="U1880" s="196"/>
      <c r="V1880" s="196"/>
    </row>
    <row r="1881" spans="21:22" ht="15.75">
      <c r="U1881" s="196"/>
      <c r="V1881" s="196"/>
    </row>
    <row r="1882" spans="21:22" ht="15.75">
      <c r="U1882" s="196"/>
      <c r="V1882" s="196"/>
    </row>
    <row r="1883" spans="21:22" ht="15.75">
      <c r="U1883" s="196"/>
      <c r="V1883" s="196"/>
    </row>
    <row r="1884" spans="21:22" ht="15.75">
      <c r="U1884" s="196"/>
      <c r="V1884" s="196"/>
    </row>
    <row r="1885" spans="21:22" ht="15.75">
      <c r="U1885" s="196"/>
      <c r="V1885" s="196"/>
    </row>
    <row r="1886" spans="21:22" ht="15.75">
      <c r="U1886" s="196"/>
      <c r="V1886" s="196"/>
    </row>
    <row r="1887" spans="21:22" ht="15.75">
      <c r="U1887" s="196"/>
      <c r="V1887" s="196"/>
    </row>
    <row r="1888" spans="21:22" ht="15.75">
      <c r="U1888" s="196"/>
      <c r="V1888" s="196"/>
    </row>
    <row r="1889" spans="21:22" ht="15.75">
      <c r="U1889" s="196"/>
      <c r="V1889" s="196"/>
    </row>
    <row r="1890" spans="21:22" ht="15.75">
      <c r="U1890" s="196"/>
      <c r="V1890" s="196"/>
    </row>
    <row r="1891" spans="21:22" ht="15.75">
      <c r="U1891" s="196"/>
      <c r="V1891" s="196"/>
    </row>
    <row r="1892" spans="21:22" ht="15.75">
      <c r="U1892" s="196"/>
      <c r="V1892" s="196"/>
    </row>
    <row r="1893" spans="21:22" ht="15.75">
      <c r="U1893" s="196"/>
      <c r="V1893" s="196"/>
    </row>
    <row r="1894" spans="21:22" ht="15.75">
      <c r="U1894" s="196"/>
      <c r="V1894" s="196"/>
    </row>
    <row r="1895" spans="21:22" ht="15.75">
      <c r="U1895" s="196"/>
      <c r="V1895" s="196"/>
    </row>
    <row r="1896" spans="21:22" ht="15.75">
      <c r="U1896" s="196"/>
      <c r="V1896" s="196"/>
    </row>
    <row r="1897" spans="21:22" ht="15.75">
      <c r="U1897" s="196"/>
      <c r="V1897" s="196"/>
    </row>
    <row r="1898" spans="21:22" ht="15.75">
      <c r="U1898" s="196"/>
      <c r="V1898" s="196"/>
    </row>
    <row r="1899" spans="21:22" ht="15.75">
      <c r="U1899" s="196"/>
      <c r="V1899" s="196"/>
    </row>
    <row r="1900" spans="21:22" ht="15.75">
      <c r="U1900" s="196"/>
      <c r="V1900" s="196"/>
    </row>
    <row r="1901" spans="21:22" ht="15.75">
      <c r="U1901" s="196"/>
      <c r="V1901" s="196"/>
    </row>
    <row r="1902" spans="21:22" ht="15.75">
      <c r="U1902" s="196"/>
      <c r="V1902" s="196"/>
    </row>
    <row r="1903" spans="21:22" ht="15.75">
      <c r="U1903" s="196"/>
      <c r="V1903" s="196"/>
    </row>
    <row r="1904" spans="21:22" ht="15.75">
      <c r="U1904" s="196"/>
      <c r="V1904" s="196"/>
    </row>
    <row r="1905" spans="21:22" ht="15.75">
      <c r="U1905" s="196"/>
      <c r="V1905" s="196"/>
    </row>
    <row r="1906" spans="21:22" ht="15.75">
      <c r="U1906" s="196"/>
      <c r="V1906" s="196"/>
    </row>
    <row r="1907" spans="21:22" ht="15.75">
      <c r="U1907" s="196"/>
      <c r="V1907" s="196"/>
    </row>
    <row r="1908" spans="21:22" ht="15.75">
      <c r="U1908" s="196"/>
      <c r="V1908" s="196"/>
    </row>
    <row r="1909" spans="21:22" ht="15.75">
      <c r="U1909" s="196"/>
      <c r="V1909" s="196"/>
    </row>
    <row r="1910" spans="21:22" ht="15.75">
      <c r="U1910" s="196"/>
      <c r="V1910" s="196"/>
    </row>
    <row r="1911" spans="21:22" ht="15.75">
      <c r="U1911" s="196"/>
      <c r="V1911" s="196"/>
    </row>
    <row r="1912" spans="21:22" ht="15.75">
      <c r="U1912" s="196"/>
      <c r="V1912" s="196"/>
    </row>
    <row r="1913" spans="21:22" ht="15.75">
      <c r="U1913" s="196"/>
      <c r="V1913" s="196"/>
    </row>
    <row r="1914" spans="21:22" ht="15.75">
      <c r="U1914" s="196"/>
      <c r="V1914" s="196"/>
    </row>
    <row r="1915" spans="21:22" ht="15.75">
      <c r="U1915" s="196"/>
      <c r="V1915" s="196"/>
    </row>
    <row r="1916" spans="21:22" ht="15.75">
      <c r="U1916" s="196"/>
      <c r="V1916" s="196"/>
    </row>
    <row r="1917" spans="21:22" ht="15.75">
      <c r="U1917" s="196"/>
      <c r="V1917" s="196"/>
    </row>
    <row r="1918" spans="21:22" ht="15.75">
      <c r="U1918" s="196"/>
      <c r="V1918" s="196"/>
    </row>
    <row r="1919" spans="21:22" ht="15.75">
      <c r="U1919" s="196"/>
      <c r="V1919" s="196"/>
    </row>
    <row r="1920" spans="21:22" ht="15.75">
      <c r="U1920" s="196"/>
      <c r="V1920" s="196"/>
    </row>
    <row r="1921" spans="21:22" ht="15.75">
      <c r="U1921" s="196"/>
      <c r="V1921" s="196"/>
    </row>
    <row r="1922" spans="21:22" ht="15.75">
      <c r="U1922" s="196"/>
      <c r="V1922" s="196"/>
    </row>
    <row r="1923" spans="21:22" ht="15.75">
      <c r="U1923" s="196"/>
      <c r="V1923" s="196"/>
    </row>
    <row r="1924" spans="21:22" ht="15.75">
      <c r="U1924" s="196"/>
      <c r="V1924" s="196"/>
    </row>
    <row r="1925" spans="21:22" ht="15.75">
      <c r="U1925" s="196"/>
      <c r="V1925" s="196"/>
    </row>
    <row r="1926" spans="21:22" ht="15.75">
      <c r="U1926" s="196"/>
      <c r="V1926" s="196"/>
    </row>
    <row r="1927" spans="21:22" ht="15.75">
      <c r="U1927" s="196"/>
      <c r="V1927" s="196"/>
    </row>
    <row r="1928" spans="21:22" ht="15.75">
      <c r="U1928" s="196"/>
      <c r="V1928" s="196"/>
    </row>
    <row r="1929" spans="21:22" ht="15.75">
      <c r="U1929" s="196"/>
      <c r="V1929" s="196"/>
    </row>
    <row r="1930" spans="21:22" ht="15.75">
      <c r="U1930" s="196"/>
      <c r="V1930" s="196"/>
    </row>
    <row r="1931" spans="21:22" ht="15.75">
      <c r="U1931" s="196"/>
      <c r="V1931" s="196"/>
    </row>
    <row r="1932" spans="21:22" ht="15.75">
      <c r="U1932" s="196"/>
      <c r="V1932" s="196"/>
    </row>
    <row r="1933" spans="21:22" ht="15.75">
      <c r="U1933" s="196"/>
      <c r="V1933" s="196"/>
    </row>
    <row r="1934" spans="21:22" ht="15.75">
      <c r="U1934" s="196"/>
      <c r="V1934" s="196"/>
    </row>
    <row r="1935" spans="21:22" ht="15.75">
      <c r="U1935" s="196"/>
      <c r="V1935" s="196"/>
    </row>
    <row r="1936" spans="21:22" ht="15.75">
      <c r="U1936" s="196"/>
      <c r="V1936" s="196"/>
    </row>
    <row r="1937" spans="21:22" ht="15.75">
      <c r="U1937" s="196"/>
      <c r="V1937" s="196"/>
    </row>
    <row r="1938" spans="21:22" ht="15.75">
      <c r="U1938" s="196"/>
      <c r="V1938" s="196"/>
    </row>
    <row r="1939" spans="21:22" ht="15.75">
      <c r="U1939" s="196"/>
      <c r="V1939" s="196"/>
    </row>
    <row r="1940" spans="21:22" ht="15.75">
      <c r="U1940" s="196"/>
      <c r="V1940" s="196"/>
    </row>
    <row r="1941" spans="21:22" ht="15.75">
      <c r="U1941" s="196"/>
      <c r="V1941" s="196"/>
    </row>
    <row r="1942" spans="21:22" ht="15.75">
      <c r="U1942" s="196"/>
      <c r="V1942" s="196"/>
    </row>
    <row r="1943" spans="21:22" ht="15.75">
      <c r="U1943" s="196"/>
      <c r="V1943" s="196"/>
    </row>
    <row r="1944" spans="21:22" ht="15.75">
      <c r="U1944" s="196"/>
      <c r="V1944" s="196"/>
    </row>
    <row r="1945" spans="21:22" ht="15.75">
      <c r="U1945" s="196"/>
      <c r="V1945" s="196"/>
    </row>
    <row r="1946" spans="21:22" ht="15.75">
      <c r="U1946" s="196"/>
      <c r="V1946" s="196"/>
    </row>
    <row r="1947" spans="21:22" ht="15.75">
      <c r="U1947" s="196"/>
      <c r="V1947" s="196"/>
    </row>
    <row r="1948" spans="21:22" ht="15.75">
      <c r="U1948" s="196"/>
      <c r="V1948" s="196"/>
    </row>
    <row r="1949" spans="21:22" ht="15.75">
      <c r="U1949" s="196"/>
      <c r="V1949" s="196"/>
    </row>
    <row r="1950" spans="21:22" ht="15.75">
      <c r="U1950" s="196"/>
      <c r="V1950" s="196"/>
    </row>
    <row r="1951" spans="21:22" ht="15.75">
      <c r="U1951" s="196"/>
      <c r="V1951" s="196"/>
    </row>
    <row r="1952" spans="21:22" ht="15.75">
      <c r="U1952" s="196"/>
      <c r="V1952" s="196"/>
    </row>
    <row r="1953" spans="21:22" ht="15.75">
      <c r="U1953" s="196"/>
      <c r="V1953" s="196"/>
    </row>
    <row r="1954" spans="21:22" ht="15.75">
      <c r="U1954" s="196"/>
      <c r="V1954" s="196"/>
    </row>
    <row r="1955" spans="21:22" ht="15.75">
      <c r="U1955" s="196"/>
      <c r="V1955" s="196"/>
    </row>
    <row r="1956" spans="21:22" ht="15.75">
      <c r="U1956" s="196"/>
      <c r="V1956" s="196"/>
    </row>
    <row r="1957" spans="21:22" ht="15.75">
      <c r="U1957" s="196"/>
      <c r="V1957" s="196"/>
    </row>
    <row r="1958" spans="21:22" ht="15.75">
      <c r="U1958" s="196"/>
      <c r="V1958" s="196"/>
    </row>
    <row r="1959" spans="21:22" ht="15.75">
      <c r="U1959" s="196"/>
      <c r="V1959" s="196"/>
    </row>
    <row r="1960" spans="21:22" ht="15.75">
      <c r="U1960" s="196"/>
      <c r="V1960" s="196"/>
    </row>
    <row r="1961" spans="21:22" ht="15.75">
      <c r="U1961" s="196"/>
      <c r="V1961" s="196"/>
    </row>
    <row r="1962" spans="21:22" ht="15.75">
      <c r="U1962" s="196"/>
      <c r="V1962" s="196"/>
    </row>
    <row r="1963" spans="21:22" ht="15.75">
      <c r="U1963" s="196"/>
      <c r="V1963" s="196"/>
    </row>
    <row r="1964" spans="21:22" ht="15.75">
      <c r="U1964" s="196"/>
      <c r="V1964" s="196"/>
    </row>
    <row r="1965" spans="21:22" ht="15.75">
      <c r="U1965" s="196"/>
      <c r="V1965" s="196"/>
    </row>
    <row r="1966" spans="21:22" ht="15.75">
      <c r="U1966" s="196"/>
      <c r="V1966" s="196"/>
    </row>
    <row r="1967" spans="21:22" ht="15.75">
      <c r="U1967" s="196"/>
      <c r="V1967" s="196"/>
    </row>
    <row r="1968" spans="21:22" ht="15.75">
      <c r="U1968" s="196"/>
      <c r="V1968" s="196"/>
    </row>
    <row r="1969" spans="21:22" ht="15.75">
      <c r="U1969" s="196"/>
      <c r="V1969" s="196"/>
    </row>
    <row r="1970" spans="21:22" ht="15.75">
      <c r="U1970" s="196"/>
      <c r="V1970" s="196"/>
    </row>
    <row r="1971" spans="21:22" ht="15.75">
      <c r="U1971" s="196"/>
      <c r="V1971" s="196"/>
    </row>
    <row r="1972" spans="21:22" ht="15.75">
      <c r="U1972" s="196"/>
      <c r="V1972" s="196"/>
    </row>
    <row r="1973" spans="21:22" ht="15.75">
      <c r="U1973" s="196"/>
      <c r="V1973" s="196"/>
    </row>
    <row r="1974" spans="21:22" ht="15.75">
      <c r="U1974" s="196"/>
      <c r="V1974" s="196"/>
    </row>
    <row r="1975" spans="21:22" ht="15.75">
      <c r="U1975" s="196"/>
      <c r="V1975" s="196"/>
    </row>
    <row r="1976" spans="21:22" ht="15.75">
      <c r="U1976" s="196"/>
      <c r="V1976" s="196"/>
    </row>
    <row r="1977" spans="21:22" ht="15.75">
      <c r="U1977" s="196"/>
      <c r="V1977" s="196"/>
    </row>
    <row r="1978" spans="21:22" ht="15.75">
      <c r="U1978" s="196"/>
      <c r="V1978" s="196"/>
    </row>
    <row r="1979" spans="21:22" ht="15.75">
      <c r="U1979" s="196"/>
      <c r="V1979" s="196"/>
    </row>
    <row r="1980" spans="21:22" ht="15.75">
      <c r="U1980" s="196"/>
      <c r="V1980" s="196"/>
    </row>
    <row r="1981" spans="21:22" ht="15.75">
      <c r="U1981" s="196"/>
      <c r="V1981" s="196"/>
    </row>
    <row r="1982" spans="21:22" ht="15.75">
      <c r="U1982" s="196"/>
      <c r="V1982" s="196"/>
    </row>
    <row r="1983" spans="21:22" ht="15.75">
      <c r="U1983" s="196"/>
      <c r="V1983" s="196"/>
    </row>
    <row r="1984" spans="21:22" ht="15.75">
      <c r="U1984" s="196"/>
      <c r="V1984" s="196"/>
    </row>
    <row r="1985" spans="21:22" ht="15.75">
      <c r="U1985" s="196"/>
      <c r="V1985" s="196"/>
    </row>
    <row r="1986" spans="21:22" ht="15.75">
      <c r="U1986" s="196"/>
      <c r="V1986" s="196"/>
    </row>
    <row r="1987" spans="21:22" ht="15.75">
      <c r="U1987" s="196"/>
      <c r="V1987" s="196"/>
    </row>
    <row r="1988" spans="21:22" ht="15.75">
      <c r="U1988" s="196"/>
      <c r="V1988" s="196"/>
    </row>
    <row r="1989" spans="21:22" ht="15.75">
      <c r="U1989" s="196"/>
      <c r="V1989" s="196"/>
    </row>
    <row r="1990" spans="21:22" ht="15.75">
      <c r="U1990" s="196"/>
      <c r="V1990" s="196"/>
    </row>
    <row r="1991" spans="21:22" ht="15.75">
      <c r="U1991" s="196"/>
      <c r="V1991" s="196"/>
    </row>
    <row r="1992" spans="21:22" ht="15.75">
      <c r="U1992" s="196"/>
      <c r="V1992" s="196"/>
    </row>
    <row r="1993" spans="21:22" ht="15.75">
      <c r="U1993" s="196"/>
      <c r="V1993" s="196"/>
    </row>
    <row r="1994" spans="21:22" ht="15.75">
      <c r="U1994" s="196"/>
      <c r="V1994" s="196"/>
    </row>
    <row r="1995" spans="21:22" ht="15.75">
      <c r="U1995" s="196"/>
      <c r="V1995" s="196"/>
    </row>
    <row r="1996" spans="21:22" ht="15.75">
      <c r="U1996" s="196"/>
      <c r="V1996" s="196"/>
    </row>
    <row r="1997" spans="21:22" ht="15.75">
      <c r="U1997" s="196"/>
      <c r="V1997" s="196"/>
    </row>
    <row r="1998" spans="21:22" ht="15.75">
      <c r="U1998" s="196"/>
      <c r="V1998" s="196"/>
    </row>
    <row r="1999" spans="21:22" ht="15.75">
      <c r="U1999" s="196"/>
      <c r="V1999" s="196"/>
    </row>
    <row r="2000" spans="21:22" ht="15.75">
      <c r="U2000" s="196"/>
      <c r="V2000" s="196"/>
    </row>
    <row r="2001" spans="21:22" ht="15.75">
      <c r="U2001" s="196"/>
      <c r="V2001" s="196"/>
    </row>
    <row r="2002" spans="21:22" ht="15.75">
      <c r="U2002" s="196"/>
      <c r="V2002" s="196"/>
    </row>
    <row r="2003" spans="21:22" ht="15.75">
      <c r="U2003" s="196"/>
      <c r="V2003" s="196"/>
    </row>
    <row r="2004" spans="21:22" ht="15.75">
      <c r="U2004" s="196"/>
      <c r="V2004" s="196"/>
    </row>
    <row r="2005" spans="21:22" ht="15.75">
      <c r="U2005" s="196"/>
      <c r="V2005" s="196"/>
    </row>
    <row r="2006" spans="21:22" ht="15.75">
      <c r="U2006" s="196"/>
      <c r="V2006" s="196"/>
    </row>
    <row r="2007" spans="21:22" ht="15.75">
      <c r="U2007" s="196"/>
      <c r="V2007" s="196"/>
    </row>
    <row r="2008" spans="21:22" ht="15.75">
      <c r="U2008" s="196"/>
      <c r="V2008" s="196"/>
    </row>
    <row r="2009" spans="21:22" ht="15.75">
      <c r="U2009" s="196"/>
      <c r="V2009" s="196"/>
    </row>
    <row r="2010" spans="21:22" ht="15.75">
      <c r="U2010" s="196"/>
      <c r="V2010" s="196"/>
    </row>
    <row r="2011" spans="21:22" ht="15.75">
      <c r="U2011" s="196"/>
      <c r="V2011" s="196"/>
    </row>
    <row r="2012" spans="21:22" ht="15.75">
      <c r="U2012" s="196"/>
      <c r="V2012" s="196"/>
    </row>
    <row r="2013" spans="21:22" ht="15.75">
      <c r="U2013" s="196"/>
      <c r="V2013" s="196"/>
    </row>
    <row r="2014" spans="21:22" ht="15.75">
      <c r="U2014" s="196"/>
      <c r="V2014" s="196"/>
    </row>
    <row r="2015" spans="21:22" ht="15.75">
      <c r="U2015" s="196"/>
      <c r="V2015" s="196"/>
    </row>
    <row r="2016" spans="21:22" ht="15.75">
      <c r="U2016" s="196"/>
      <c r="V2016" s="196"/>
    </row>
    <row r="2017" spans="21:22" ht="15.75">
      <c r="U2017" s="196"/>
      <c r="V2017" s="196"/>
    </row>
    <row r="2018" spans="21:22" ht="15.75">
      <c r="U2018" s="196"/>
      <c r="V2018" s="196"/>
    </row>
    <row r="2019" spans="21:22" ht="15.75">
      <c r="U2019" s="196"/>
      <c r="V2019" s="196"/>
    </row>
    <row r="2020" spans="21:22" ht="15.75">
      <c r="U2020" s="196"/>
      <c r="V2020" s="196"/>
    </row>
    <row r="2021" spans="21:22" ht="15.75">
      <c r="U2021" s="196"/>
      <c r="V2021" s="196"/>
    </row>
    <row r="2022" spans="21:22" ht="15.75">
      <c r="U2022" s="196"/>
      <c r="V2022" s="196"/>
    </row>
    <row r="2023" spans="21:22" ht="15.75">
      <c r="U2023" s="196"/>
      <c r="V2023" s="196"/>
    </row>
    <row r="2024" spans="21:22" ht="15.75">
      <c r="U2024" s="196"/>
      <c r="V2024" s="196"/>
    </row>
    <row r="2025" spans="21:22" ht="15.75">
      <c r="U2025" s="196"/>
      <c r="V2025" s="196"/>
    </row>
    <row r="2026" spans="21:22" ht="15.75">
      <c r="U2026" s="196"/>
      <c r="V2026" s="196"/>
    </row>
    <row r="2027" spans="21:22" ht="15.75">
      <c r="U2027" s="196"/>
      <c r="V2027" s="196"/>
    </row>
    <row r="2028" spans="21:22" ht="15.75">
      <c r="U2028" s="196"/>
      <c r="V2028" s="196"/>
    </row>
    <row r="2029" spans="21:22" ht="15.75">
      <c r="U2029" s="196"/>
      <c r="V2029" s="196"/>
    </row>
    <row r="2030" spans="21:22" ht="15.75">
      <c r="U2030" s="196"/>
      <c r="V2030" s="196"/>
    </row>
    <row r="2031" spans="21:22" ht="15.75">
      <c r="U2031" s="196"/>
      <c r="V2031" s="196"/>
    </row>
    <row r="2032" spans="21:22" ht="15.75">
      <c r="U2032" s="196"/>
      <c r="V2032" s="196"/>
    </row>
    <row r="2033" spans="21:22" ht="15.75">
      <c r="U2033" s="196"/>
      <c r="V2033" s="196"/>
    </row>
    <row r="2034" spans="21:22" ht="15.75">
      <c r="U2034" s="196"/>
      <c r="V2034" s="196"/>
    </row>
    <row r="2035" spans="21:22" ht="15.75">
      <c r="U2035" s="196"/>
      <c r="V2035" s="196"/>
    </row>
    <row r="2036" spans="21:22" ht="15.75">
      <c r="U2036" s="196"/>
      <c r="V2036" s="196"/>
    </row>
    <row r="2037" spans="21:22" ht="15.75">
      <c r="U2037" s="196"/>
      <c r="V2037" s="196"/>
    </row>
    <row r="2038" spans="21:22" ht="15.75">
      <c r="U2038" s="196"/>
      <c r="V2038" s="196"/>
    </row>
    <row r="2039" spans="21:22" ht="15.75">
      <c r="U2039" s="196"/>
      <c r="V2039" s="196"/>
    </row>
    <row r="2040" spans="21:22" ht="15.75">
      <c r="U2040" s="196"/>
      <c r="V2040" s="196"/>
    </row>
    <row r="2041" spans="21:22" ht="15.75">
      <c r="U2041" s="196"/>
      <c r="V2041" s="196"/>
    </row>
    <row r="2042" spans="21:22" ht="15.75">
      <c r="U2042" s="196"/>
      <c r="V2042" s="196"/>
    </row>
    <row r="2043" spans="21:22" ht="15.75">
      <c r="U2043" s="196"/>
      <c r="V2043" s="196"/>
    </row>
    <row r="2044" spans="21:22" ht="15.75">
      <c r="U2044" s="196"/>
      <c r="V2044" s="196"/>
    </row>
    <row r="2045" spans="21:22" ht="15.75">
      <c r="U2045" s="196"/>
      <c r="V2045" s="196"/>
    </row>
    <row r="2046" spans="21:22" ht="15.75">
      <c r="U2046" s="196"/>
      <c r="V2046" s="196"/>
    </row>
    <row r="2047" spans="21:22" ht="15.75">
      <c r="U2047" s="196"/>
      <c r="V2047" s="196"/>
    </row>
    <row r="2048" spans="21:22" ht="15.75">
      <c r="U2048" s="196"/>
      <c r="V2048" s="196"/>
    </row>
    <row r="2049" spans="21:22" ht="15.75">
      <c r="U2049" s="196"/>
      <c r="V2049" s="196"/>
    </row>
    <row r="2050" spans="21:22" ht="15.75">
      <c r="U2050" s="196"/>
      <c r="V2050" s="196"/>
    </row>
    <row r="2051" spans="21:22" ht="15.75">
      <c r="U2051" s="196"/>
      <c r="V2051" s="196"/>
    </row>
    <row r="2052" spans="21:22" ht="15.75">
      <c r="U2052" s="196"/>
      <c r="V2052" s="196"/>
    </row>
    <row r="2053" spans="21:22" ht="15.75">
      <c r="U2053" s="196"/>
      <c r="V2053" s="196"/>
    </row>
    <row r="2054" spans="21:22" ht="15.75">
      <c r="U2054" s="196"/>
      <c r="V2054" s="196"/>
    </row>
    <row r="2055" spans="21:22" ht="15.75">
      <c r="U2055" s="196"/>
      <c r="V2055" s="196"/>
    </row>
    <row r="2056" spans="21:22" ht="15.75">
      <c r="U2056" s="196"/>
      <c r="V2056" s="196"/>
    </row>
    <row r="2057" spans="21:22" ht="15.75">
      <c r="U2057" s="196"/>
      <c r="V2057" s="196"/>
    </row>
    <row r="2058" spans="21:22" ht="15.75">
      <c r="U2058" s="196"/>
      <c r="V2058" s="196"/>
    </row>
    <row r="2059" spans="21:22" ht="15.75">
      <c r="U2059" s="196"/>
      <c r="V2059" s="196"/>
    </row>
    <row r="2060" spans="21:22" ht="15.75">
      <c r="U2060" s="196"/>
      <c r="V2060" s="196"/>
    </row>
    <row r="2061" spans="21:22" ht="15.75">
      <c r="U2061" s="196"/>
      <c r="V2061" s="196"/>
    </row>
    <row r="2062" spans="21:22" ht="15.75">
      <c r="U2062" s="196"/>
      <c r="V2062" s="196"/>
    </row>
    <row r="2063" spans="21:22" ht="15.75">
      <c r="U2063" s="196"/>
      <c r="V2063" s="196"/>
    </row>
    <row r="2064" spans="21:22" ht="15.75">
      <c r="U2064" s="196"/>
      <c r="V2064" s="196"/>
    </row>
    <row r="2065" spans="21:22" ht="15.75">
      <c r="U2065" s="196"/>
      <c r="V2065" s="196"/>
    </row>
    <row r="2066" spans="21:22" ht="15.75">
      <c r="U2066" s="196"/>
      <c r="V2066" s="196"/>
    </row>
    <row r="2067" spans="21:22" ht="15.75">
      <c r="U2067" s="196"/>
      <c r="V2067" s="196"/>
    </row>
    <row r="2068" spans="21:22" ht="15.75">
      <c r="U2068" s="196"/>
      <c r="V2068" s="196"/>
    </row>
    <row r="2069" spans="21:22" ht="15.75">
      <c r="U2069" s="196"/>
      <c r="V2069" s="196"/>
    </row>
    <row r="2070" spans="21:22" ht="15.75">
      <c r="U2070" s="196"/>
      <c r="V2070" s="196"/>
    </row>
    <row r="2071" spans="21:22" ht="15.75">
      <c r="U2071" s="196"/>
      <c r="V2071" s="196"/>
    </row>
    <row r="2072" spans="21:22" ht="15.75">
      <c r="U2072" s="196"/>
      <c r="V2072" s="196"/>
    </row>
    <row r="2073" spans="21:22" ht="15.75">
      <c r="U2073" s="196"/>
      <c r="V2073" s="196"/>
    </row>
    <row r="2074" spans="21:22" ht="15.75">
      <c r="U2074" s="196"/>
      <c r="V2074" s="196"/>
    </row>
    <row r="2075" spans="21:22" ht="15.75">
      <c r="U2075" s="196"/>
      <c r="V2075" s="196"/>
    </row>
    <row r="2076" spans="21:22" ht="15.75">
      <c r="U2076" s="196"/>
      <c r="V2076" s="196"/>
    </row>
    <row r="2077" spans="21:22" ht="15.75">
      <c r="U2077" s="196"/>
      <c r="V2077" s="196"/>
    </row>
    <row r="2078" spans="21:22" ht="15.75">
      <c r="U2078" s="196"/>
      <c r="V2078" s="196"/>
    </row>
    <row r="2079" spans="21:22" ht="15.75">
      <c r="U2079" s="196"/>
      <c r="V2079" s="196"/>
    </row>
    <row r="2080" spans="21:22" ht="15.75">
      <c r="U2080" s="196"/>
      <c r="V2080" s="196"/>
    </row>
    <row r="2081" spans="21:22" ht="15.75">
      <c r="U2081" s="196"/>
      <c r="V2081" s="196"/>
    </row>
    <row r="2082" spans="21:22" ht="15.75">
      <c r="U2082" s="196"/>
      <c r="V2082" s="196"/>
    </row>
    <row r="2083" spans="21:22" ht="15.75">
      <c r="U2083" s="196"/>
      <c r="V2083" s="196"/>
    </row>
    <row r="2084" spans="21:22" ht="15.75">
      <c r="U2084" s="196"/>
      <c r="V2084" s="196"/>
    </row>
    <row r="2085" spans="21:22" ht="15.75">
      <c r="U2085" s="196"/>
      <c r="V2085" s="196"/>
    </row>
    <row r="2086" spans="21:22" ht="15.75">
      <c r="U2086" s="196"/>
      <c r="V2086" s="196"/>
    </row>
    <row r="2087" spans="21:22" ht="15.75">
      <c r="U2087" s="196"/>
      <c r="V2087" s="196"/>
    </row>
    <row r="2088" spans="21:22" ht="15.75">
      <c r="U2088" s="196"/>
      <c r="V2088" s="196"/>
    </row>
    <row r="2089" spans="21:22" ht="15.75">
      <c r="U2089" s="196"/>
      <c r="V2089" s="196"/>
    </row>
    <row r="2090" spans="21:22" ht="15.75">
      <c r="U2090" s="196"/>
      <c r="V2090" s="196"/>
    </row>
    <row r="2091" spans="21:22" ht="15.75">
      <c r="U2091" s="196"/>
      <c r="V2091" s="196"/>
    </row>
    <row r="2092" spans="21:22" ht="15.75">
      <c r="U2092" s="196"/>
      <c r="V2092" s="196"/>
    </row>
    <row r="2093" spans="21:22" ht="15.75">
      <c r="U2093" s="196"/>
      <c r="V2093" s="196"/>
    </row>
    <row r="2094" spans="21:22" ht="15.75">
      <c r="U2094" s="196"/>
      <c r="V2094" s="196"/>
    </row>
    <row r="2095" spans="21:22" ht="15.75">
      <c r="U2095" s="196"/>
      <c r="V2095" s="196"/>
    </row>
    <row r="2096" spans="21:22" ht="15.75">
      <c r="U2096" s="196"/>
      <c r="V2096" s="196"/>
    </row>
    <row r="2097" spans="21:22" ht="15.75">
      <c r="U2097" s="196"/>
      <c r="V2097" s="196"/>
    </row>
    <row r="2098" spans="21:22" ht="15.75">
      <c r="U2098" s="196"/>
      <c r="V2098" s="196"/>
    </row>
    <row r="2099" spans="21:22" ht="15.75">
      <c r="U2099" s="196"/>
      <c r="V2099" s="196"/>
    </row>
    <row r="2100" spans="21:22" ht="15.75">
      <c r="U2100" s="196"/>
      <c r="V2100" s="196"/>
    </row>
    <row r="2101" spans="21:22" ht="15.75">
      <c r="U2101" s="196"/>
      <c r="V2101" s="196"/>
    </row>
    <row r="2102" spans="21:22" ht="15.75">
      <c r="U2102" s="196"/>
      <c r="V2102" s="196"/>
    </row>
    <row r="2103" spans="21:22" ht="15.75">
      <c r="U2103" s="196"/>
      <c r="V2103" s="196"/>
    </row>
    <row r="2104" spans="21:22" ht="15.75">
      <c r="U2104" s="196"/>
      <c r="V2104" s="196"/>
    </row>
    <row r="2105" spans="21:22" ht="15.75">
      <c r="U2105" s="196"/>
      <c r="V2105" s="196"/>
    </row>
    <row r="2106" spans="21:22" ht="15.75">
      <c r="U2106" s="196"/>
      <c r="V2106" s="196"/>
    </row>
    <row r="2107" spans="21:22" ht="15.75">
      <c r="U2107" s="196"/>
      <c r="V2107" s="196"/>
    </row>
    <row r="2108" spans="21:22" ht="15.75">
      <c r="U2108" s="196"/>
      <c r="V2108" s="196"/>
    </row>
    <row r="2109" spans="21:22" ht="15.75">
      <c r="U2109" s="196"/>
      <c r="V2109" s="196"/>
    </row>
    <row r="2110" spans="21:22" ht="15.75">
      <c r="U2110" s="196"/>
      <c r="V2110" s="196"/>
    </row>
    <row r="2111" spans="21:22" ht="15.75">
      <c r="U2111" s="196"/>
      <c r="V2111" s="196"/>
    </row>
    <row r="2112" spans="21:22" ht="15.75">
      <c r="U2112" s="196"/>
      <c r="V2112" s="196"/>
    </row>
    <row r="2113" spans="21:22" ht="15.75">
      <c r="U2113" s="196"/>
      <c r="V2113" s="196"/>
    </row>
    <row r="2114" spans="21:22" ht="15.75">
      <c r="U2114" s="196"/>
      <c r="V2114" s="196"/>
    </row>
    <row r="2115" spans="21:22" ht="15.75">
      <c r="U2115" s="196"/>
      <c r="V2115" s="196"/>
    </row>
    <row r="2116" spans="21:22" ht="15.75">
      <c r="U2116" s="196"/>
      <c r="V2116" s="196"/>
    </row>
    <row r="2117" spans="21:22" ht="15.75">
      <c r="U2117" s="196"/>
      <c r="V2117" s="196"/>
    </row>
    <row r="2118" spans="21:22" ht="15.75">
      <c r="U2118" s="196"/>
      <c r="V2118" s="196"/>
    </row>
    <row r="2119" spans="21:22" ht="15.75">
      <c r="U2119" s="196"/>
      <c r="V2119" s="196"/>
    </row>
    <row r="2120" spans="21:22" ht="15.75">
      <c r="U2120" s="196"/>
      <c r="V2120" s="196"/>
    </row>
    <row r="2121" spans="21:22" ht="15.75">
      <c r="U2121" s="196"/>
      <c r="V2121" s="196"/>
    </row>
    <row r="2122" spans="21:22" ht="15.75">
      <c r="U2122" s="196"/>
      <c r="V2122" s="196"/>
    </row>
    <row r="2123" spans="21:22" ht="15.75">
      <c r="U2123" s="196"/>
      <c r="V2123" s="196"/>
    </row>
    <row r="2124" spans="21:22" ht="15.75">
      <c r="U2124" s="196"/>
      <c r="V2124" s="196"/>
    </row>
    <row r="2125" spans="21:22" ht="15.75">
      <c r="U2125" s="196"/>
      <c r="V2125" s="196"/>
    </row>
    <row r="2126" spans="21:22" ht="15.75">
      <c r="U2126" s="196"/>
      <c r="V2126" s="196"/>
    </row>
    <row r="2127" spans="21:22" ht="15.75">
      <c r="U2127" s="196"/>
      <c r="V2127" s="196"/>
    </row>
    <row r="2128" spans="21:22" ht="15.75">
      <c r="U2128" s="196"/>
      <c r="V2128" s="196"/>
    </row>
    <row r="2129" spans="21:22" ht="15.75">
      <c r="U2129" s="196"/>
      <c r="V2129" s="196"/>
    </row>
    <row r="2130" spans="21:22" ht="15.75">
      <c r="U2130" s="196"/>
      <c r="V2130" s="196"/>
    </row>
    <row r="2131" spans="21:22" ht="15.75">
      <c r="U2131" s="196"/>
      <c r="V2131" s="196"/>
    </row>
    <row r="2132" spans="21:22" ht="15.75">
      <c r="U2132" s="196"/>
      <c r="V2132" s="196"/>
    </row>
    <row r="2133" spans="21:22" ht="15.75">
      <c r="U2133" s="196"/>
      <c r="V2133" s="196"/>
    </row>
    <row r="2134" spans="21:22" ht="15.75">
      <c r="U2134" s="196"/>
      <c r="V2134" s="196"/>
    </row>
    <row r="2135" spans="21:22" ht="15.75">
      <c r="U2135" s="196"/>
      <c r="V2135" s="196"/>
    </row>
    <row r="2136" spans="21:22" ht="15.75">
      <c r="U2136" s="196"/>
      <c r="V2136" s="196"/>
    </row>
    <row r="2137" spans="21:22" ht="15.75">
      <c r="U2137" s="196"/>
      <c r="V2137" s="196"/>
    </row>
    <row r="2138" spans="21:22" ht="15.75">
      <c r="U2138" s="196"/>
      <c r="V2138" s="196"/>
    </row>
    <row r="2139" spans="21:22" ht="15.75">
      <c r="U2139" s="196"/>
      <c r="V2139" s="196"/>
    </row>
    <row r="2140" spans="21:22" ht="15.75">
      <c r="U2140" s="196"/>
      <c r="V2140" s="196"/>
    </row>
    <row r="2141" spans="21:22" ht="15.75">
      <c r="U2141" s="196"/>
      <c r="V2141" s="196"/>
    </row>
    <row r="2142" spans="21:22" ht="15.75">
      <c r="U2142" s="196"/>
      <c r="V2142" s="196"/>
    </row>
    <row r="2143" spans="21:22" ht="15.75">
      <c r="U2143" s="196"/>
      <c r="V2143" s="196"/>
    </row>
    <row r="2144" spans="21:22" ht="15.75">
      <c r="U2144" s="196"/>
      <c r="V2144" s="196"/>
    </row>
    <row r="2145" spans="21:22" ht="15.75">
      <c r="U2145" s="196"/>
      <c r="V2145" s="196"/>
    </row>
    <row r="2146" spans="21:22" ht="15.75">
      <c r="U2146" s="196"/>
      <c r="V2146" s="196"/>
    </row>
    <row r="2147" spans="21:22" ht="15.75">
      <c r="U2147" s="196"/>
      <c r="V2147" s="196"/>
    </row>
    <row r="2148" spans="21:22" ht="15.75">
      <c r="U2148" s="196"/>
      <c r="V2148" s="196"/>
    </row>
    <row r="2149" spans="21:22" ht="15.75">
      <c r="U2149" s="196"/>
      <c r="V2149" s="196"/>
    </row>
    <row r="2150" spans="21:22" ht="15.75">
      <c r="U2150" s="196"/>
      <c r="V2150" s="196"/>
    </row>
    <row r="2151" spans="21:22" ht="15.75">
      <c r="U2151" s="196"/>
      <c r="V2151" s="196"/>
    </row>
    <row r="2152" spans="21:22" ht="15.75">
      <c r="U2152" s="196"/>
      <c r="V2152" s="196"/>
    </row>
    <row r="2153" spans="21:22" ht="15.75">
      <c r="U2153" s="196"/>
      <c r="V2153" s="196"/>
    </row>
    <row r="2154" spans="21:22" ht="15.75">
      <c r="U2154" s="196"/>
      <c r="V2154" s="196"/>
    </row>
    <row r="2155" spans="21:22" ht="15.75">
      <c r="U2155" s="196"/>
      <c r="V2155" s="196"/>
    </row>
    <row r="2156" spans="21:22" ht="15.75">
      <c r="U2156" s="196"/>
      <c r="V2156" s="196"/>
    </row>
    <row r="2157" spans="21:22" ht="15.75">
      <c r="U2157" s="196"/>
      <c r="V2157" s="196"/>
    </row>
    <row r="2158" spans="21:22" ht="15.75">
      <c r="U2158" s="196"/>
      <c r="V2158" s="196"/>
    </row>
    <row r="2159" spans="21:22" ht="15.75">
      <c r="U2159" s="196"/>
      <c r="V2159" s="196"/>
    </row>
    <row r="2160" spans="21:22" ht="15.75">
      <c r="U2160" s="196"/>
      <c r="V2160" s="196"/>
    </row>
    <row r="2161" spans="21:22" ht="15.75">
      <c r="U2161" s="196"/>
      <c r="V2161" s="196"/>
    </row>
    <row r="2162" spans="21:22" ht="15.75">
      <c r="U2162" s="196"/>
      <c r="V2162" s="196"/>
    </row>
    <row r="2163" spans="21:22" ht="15.75">
      <c r="U2163" s="196"/>
      <c r="V2163" s="196"/>
    </row>
    <row r="2164" spans="21:22" ht="15.75">
      <c r="U2164" s="196"/>
      <c r="V2164" s="196"/>
    </row>
    <row r="2165" spans="21:22" ht="15.75">
      <c r="U2165" s="196"/>
      <c r="V2165" s="196"/>
    </row>
    <row r="2166" spans="21:22" ht="15.75">
      <c r="U2166" s="196"/>
      <c r="V2166" s="196"/>
    </row>
    <row r="2167" spans="21:22" ht="15.75">
      <c r="U2167" s="196"/>
      <c r="V2167" s="196"/>
    </row>
    <row r="2168" spans="21:22" ht="15.75">
      <c r="U2168" s="196"/>
      <c r="V2168" s="196"/>
    </row>
    <row r="2169" spans="21:22" ht="15.75">
      <c r="U2169" s="196"/>
      <c r="V2169" s="196"/>
    </row>
    <row r="2170" spans="21:22" ht="15.75">
      <c r="U2170" s="196"/>
      <c r="V2170" s="196"/>
    </row>
    <row r="2171" spans="21:22" ht="15.75">
      <c r="U2171" s="196"/>
      <c r="V2171" s="196"/>
    </row>
    <row r="2172" spans="21:22" ht="15.75">
      <c r="U2172" s="196"/>
      <c r="V2172" s="196"/>
    </row>
    <row r="2173" spans="21:22" ht="15.75">
      <c r="U2173" s="196"/>
      <c r="V2173" s="196"/>
    </row>
    <row r="2174" spans="21:22" ht="15.75">
      <c r="U2174" s="196"/>
      <c r="V2174" s="196"/>
    </row>
    <row r="2175" spans="21:22" ht="15.75">
      <c r="U2175" s="196"/>
      <c r="V2175" s="196"/>
    </row>
    <row r="2176" spans="21:22" ht="15.75">
      <c r="U2176" s="196"/>
      <c r="V2176" s="196"/>
    </row>
    <row r="2177" spans="21:22" ht="15.75">
      <c r="U2177" s="196"/>
      <c r="V2177" s="196"/>
    </row>
    <row r="2178" spans="21:22" ht="15.75">
      <c r="U2178" s="196"/>
      <c r="V2178" s="196"/>
    </row>
    <row r="2179" spans="21:22" ht="15.75">
      <c r="U2179" s="196"/>
      <c r="V2179" s="196"/>
    </row>
    <row r="2180" spans="21:22" ht="15.75">
      <c r="U2180" s="196"/>
      <c r="V2180" s="196"/>
    </row>
    <row r="2181" spans="21:22" ht="15.75">
      <c r="U2181" s="196"/>
      <c r="V2181" s="196"/>
    </row>
    <row r="2182" spans="21:22" ht="15.75">
      <c r="U2182" s="196"/>
      <c r="V2182" s="196"/>
    </row>
    <row r="2183" spans="21:22" ht="15.75">
      <c r="U2183" s="196"/>
      <c r="V2183" s="196"/>
    </row>
    <row r="2184" spans="21:22" ht="15.75">
      <c r="U2184" s="196"/>
      <c r="V2184" s="196"/>
    </row>
    <row r="2185" spans="21:22" ht="15.75">
      <c r="U2185" s="196"/>
      <c r="V2185" s="196"/>
    </row>
    <row r="2186" spans="21:22" ht="15.75">
      <c r="U2186" s="196"/>
      <c r="V2186" s="196"/>
    </row>
    <row r="2187" spans="21:22" ht="15.75">
      <c r="U2187" s="196"/>
      <c r="V2187" s="196"/>
    </row>
    <row r="2188" spans="21:22" ht="15.75">
      <c r="U2188" s="196"/>
      <c r="V2188" s="196"/>
    </row>
    <row r="2189" spans="21:22" ht="15.75">
      <c r="U2189" s="196"/>
      <c r="V2189" s="196"/>
    </row>
    <row r="2190" spans="21:22" ht="15.75">
      <c r="U2190" s="196"/>
      <c r="V2190" s="196"/>
    </row>
    <row r="2191" spans="21:22" ht="15.75">
      <c r="U2191" s="196"/>
      <c r="V2191" s="196"/>
    </row>
    <row r="2192" spans="21:22" ht="15.75">
      <c r="U2192" s="196"/>
      <c r="V2192" s="196"/>
    </row>
    <row r="2193" spans="21:22" ht="15.75">
      <c r="U2193" s="196"/>
      <c r="V2193" s="196"/>
    </row>
    <row r="2194" spans="21:22" ht="15.75">
      <c r="U2194" s="196"/>
      <c r="V2194" s="196"/>
    </row>
    <row r="2195" spans="21:22" ht="15.75">
      <c r="U2195" s="196"/>
      <c r="V2195" s="196"/>
    </row>
    <row r="2196" spans="21:22" ht="15.75">
      <c r="U2196" s="196"/>
      <c r="V2196" s="196"/>
    </row>
    <row r="2197" spans="21:22" ht="15.75">
      <c r="U2197" s="196"/>
      <c r="V2197" s="196"/>
    </row>
    <row r="2198" spans="21:22" ht="15.75">
      <c r="U2198" s="196"/>
      <c r="V2198" s="196"/>
    </row>
    <row r="2199" spans="21:22" ht="15.75">
      <c r="U2199" s="196"/>
      <c r="V2199" s="196"/>
    </row>
    <row r="2200" spans="21:22" ht="15.75">
      <c r="U2200" s="196"/>
      <c r="V2200" s="196"/>
    </row>
    <row r="2201" spans="21:22" ht="15.75">
      <c r="U2201" s="196"/>
      <c r="V2201" s="196"/>
    </row>
    <row r="2202" spans="21:22" ht="15.75">
      <c r="U2202" s="196"/>
      <c r="V2202" s="196"/>
    </row>
    <row r="2203" spans="21:22" ht="15.75">
      <c r="U2203" s="196"/>
      <c r="V2203" s="196"/>
    </row>
    <row r="2204" spans="21:22" ht="15.75">
      <c r="U2204" s="196"/>
      <c r="V2204" s="196"/>
    </row>
    <row r="2205" spans="21:22" ht="15.75">
      <c r="U2205" s="196"/>
      <c r="V2205" s="196"/>
    </row>
    <row r="2206" spans="21:22" ht="15.75">
      <c r="U2206" s="196"/>
      <c r="V2206" s="196"/>
    </row>
    <row r="2207" spans="21:22" ht="15.75">
      <c r="U2207" s="196"/>
      <c r="V2207" s="196"/>
    </row>
    <row r="2208" spans="21:22" ht="15.75">
      <c r="U2208" s="196"/>
      <c r="V2208" s="196"/>
    </row>
    <row r="2209" spans="21:22" ht="15.75">
      <c r="U2209" s="196"/>
      <c r="V2209" s="196"/>
    </row>
    <row r="2210" spans="21:22" ht="15.75">
      <c r="U2210" s="196"/>
      <c r="V2210" s="196"/>
    </row>
    <row r="2211" spans="21:22" ht="15.75">
      <c r="U2211" s="196"/>
      <c r="V2211" s="196"/>
    </row>
    <row r="2212" spans="21:22" ht="15.75">
      <c r="U2212" s="196"/>
      <c r="V2212" s="196"/>
    </row>
    <row r="2213" spans="21:22" ht="15.75">
      <c r="U2213" s="196"/>
      <c r="V2213" s="196"/>
    </row>
    <row r="2214" spans="21:22" ht="15.75">
      <c r="U2214" s="196"/>
      <c r="V2214" s="196"/>
    </row>
    <row r="2215" spans="21:22" ht="15.75">
      <c r="U2215" s="196"/>
      <c r="V2215" s="196"/>
    </row>
    <row r="2216" spans="21:22" ht="15.75">
      <c r="U2216" s="196"/>
      <c r="V2216" s="196"/>
    </row>
    <row r="2217" spans="21:22" ht="15.75">
      <c r="U2217" s="196"/>
      <c r="V2217" s="196"/>
    </row>
    <row r="2218" spans="21:22" ht="15.75">
      <c r="U2218" s="196"/>
      <c r="V2218" s="196"/>
    </row>
    <row r="2219" spans="21:22" ht="15.75">
      <c r="U2219" s="196"/>
      <c r="V2219" s="196"/>
    </row>
    <row r="2220" spans="21:22" ht="15.75">
      <c r="U2220" s="196"/>
      <c r="V2220" s="196"/>
    </row>
    <row r="2221" spans="21:22" ht="15.75">
      <c r="U2221" s="196"/>
      <c r="V2221" s="196"/>
    </row>
    <row r="2222" spans="21:22" ht="15.75">
      <c r="U2222" s="196"/>
      <c r="V2222" s="196"/>
    </row>
    <row r="2223" spans="21:22" ht="15.75">
      <c r="U2223" s="196"/>
      <c r="V2223" s="196"/>
    </row>
    <row r="2224" spans="21:22" ht="15.75">
      <c r="U2224" s="196"/>
      <c r="V2224" s="196"/>
    </row>
    <row r="2225" spans="21:22" ht="15.75">
      <c r="U2225" s="196"/>
      <c r="V2225" s="196"/>
    </row>
    <row r="2226" spans="21:22" ht="15.75">
      <c r="U2226" s="196"/>
      <c r="V2226" s="196"/>
    </row>
    <row r="2227" spans="21:22" ht="15.75">
      <c r="U2227" s="196"/>
      <c r="V2227" s="196"/>
    </row>
    <row r="2228" spans="21:22" ht="15.75">
      <c r="U2228" s="196"/>
      <c r="V2228" s="196"/>
    </row>
    <row r="2229" spans="21:22" ht="15.75">
      <c r="U2229" s="196"/>
      <c r="V2229" s="196"/>
    </row>
    <row r="2230" spans="21:22" ht="15.75">
      <c r="U2230" s="196"/>
      <c r="V2230" s="196"/>
    </row>
    <row r="2231" spans="21:22" ht="15.75">
      <c r="U2231" s="196"/>
      <c r="V2231" s="196"/>
    </row>
    <row r="2232" spans="21:22" ht="15.75">
      <c r="U2232" s="196"/>
      <c r="V2232" s="196"/>
    </row>
    <row r="2233" spans="21:22" ht="15.75">
      <c r="U2233" s="196"/>
      <c r="V2233" s="196"/>
    </row>
    <row r="2234" spans="21:22" ht="15.75">
      <c r="U2234" s="196"/>
      <c r="V2234" s="196"/>
    </row>
    <row r="2235" spans="21:22" ht="15.75">
      <c r="U2235" s="196"/>
      <c r="V2235" s="196"/>
    </row>
    <row r="2236" spans="21:22" ht="15.75">
      <c r="U2236" s="196"/>
      <c r="V2236" s="196"/>
    </row>
    <row r="2237" spans="21:22" ht="15.75">
      <c r="U2237" s="196"/>
      <c r="V2237" s="196"/>
    </row>
    <row r="2238" spans="21:22" ht="15.75">
      <c r="U2238" s="196"/>
      <c r="V2238" s="196"/>
    </row>
    <row r="2239" spans="21:22" ht="15.75">
      <c r="U2239" s="196"/>
      <c r="V2239" s="196"/>
    </row>
    <row r="2240" spans="21:22" ht="15.75">
      <c r="U2240" s="196"/>
      <c r="V2240" s="196"/>
    </row>
    <row r="2241" spans="21:22" ht="15.75">
      <c r="U2241" s="196"/>
      <c r="V2241" s="196"/>
    </row>
    <row r="2242" spans="21:22" ht="15.75">
      <c r="U2242" s="196"/>
      <c r="V2242" s="196"/>
    </row>
    <row r="2243" spans="21:22" ht="15.75">
      <c r="U2243" s="196"/>
      <c r="V2243" s="196"/>
    </row>
    <row r="2244" spans="21:22" ht="15.75">
      <c r="U2244" s="196"/>
      <c r="V2244" s="196"/>
    </row>
    <row r="2245" spans="21:22" ht="15.75">
      <c r="U2245" s="196"/>
      <c r="V2245" s="196"/>
    </row>
    <row r="2246" spans="21:22" ht="15.75">
      <c r="U2246" s="196"/>
      <c r="V2246" s="196"/>
    </row>
    <row r="2247" spans="21:22" ht="15.75">
      <c r="U2247" s="196"/>
      <c r="V2247" s="196"/>
    </row>
    <row r="2248" spans="21:22" ht="15.75">
      <c r="U2248" s="196"/>
      <c r="V2248" s="196"/>
    </row>
    <row r="2249" spans="21:22" ht="15.75">
      <c r="U2249" s="196"/>
      <c r="V2249" s="196"/>
    </row>
    <row r="2250" spans="21:22" ht="15.75">
      <c r="U2250" s="196"/>
      <c r="V2250" s="196"/>
    </row>
    <row r="2251" spans="21:22" ht="15.75">
      <c r="U2251" s="196"/>
      <c r="V2251" s="196"/>
    </row>
    <row r="2252" spans="21:22" ht="15.75">
      <c r="U2252" s="196"/>
      <c r="V2252" s="196"/>
    </row>
    <row r="2253" spans="21:22" ht="15.75">
      <c r="U2253" s="196"/>
      <c r="V2253" s="196"/>
    </row>
    <row r="2254" spans="21:22" ht="15.75">
      <c r="U2254" s="196"/>
      <c r="V2254" s="196"/>
    </row>
    <row r="2255" spans="21:22" ht="15.75">
      <c r="U2255" s="196"/>
      <c r="V2255" s="196"/>
    </row>
    <row r="2256" spans="21:22" ht="15.75">
      <c r="U2256" s="196"/>
      <c r="V2256" s="196"/>
    </row>
    <row r="2257" spans="21:22" ht="15.75">
      <c r="U2257" s="196"/>
      <c r="V2257" s="196"/>
    </row>
    <row r="2258" spans="21:22" ht="15.75">
      <c r="U2258" s="196"/>
      <c r="V2258" s="196"/>
    </row>
    <row r="2259" spans="21:22" ht="15.75">
      <c r="U2259" s="196"/>
      <c r="V2259" s="196"/>
    </row>
    <row r="2260" spans="21:22" ht="15.75">
      <c r="U2260" s="196"/>
      <c r="V2260" s="196"/>
    </row>
    <row r="2261" spans="21:22" ht="15.75">
      <c r="U2261" s="196"/>
      <c r="V2261" s="196"/>
    </row>
    <row r="2262" spans="21:22" ht="15.75">
      <c r="U2262" s="196"/>
      <c r="V2262" s="196"/>
    </row>
    <row r="2263" spans="21:22" ht="15.75">
      <c r="U2263" s="196"/>
      <c r="V2263" s="196"/>
    </row>
    <row r="2264" spans="21:22" ht="15.75">
      <c r="U2264" s="196"/>
      <c r="V2264" s="196"/>
    </row>
    <row r="2265" spans="21:22" ht="15.75">
      <c r="U2265" s="196"/>
      <c r="V2265" s="196"/>
    </row>
    <row r="2266" spans="21:22" ht="15.75">
      <c r="U2266" s="196"/>
      <c r="V2266" s="196"/>
    </row>
    <row r="2267" spans="21:22" ht="15.75">
      <c r="U2267" s="196"/>
      <c r="V2267" s="196"/>
    </row>
    <row r="2268" spans="21:22" ht="15.75">
      <c r="U2268" s="196"/>
      <c r="V2268" s="196"/>
    </row>
    <row r="2269" spans="21:22" ht="15.75">
      <c r="U2269" s="196"/>
      <c r="V2269" s="196"/>
    </row>
    <row r="2270" spans="21:22" ht="15.75">
      <c r="U2270" s="196"/>
      <c r="V2270" s="196"/>
    </row>
    <row r="2271" spans="21:22" ht="15.75">
      <c r="U2271" s="196"/>
      <c r="V2271" s="196"/>
    </row>
    <row r="2272" spans="21:22" ht="15.75">
      <c r="U2272" s="196"/>
      <c r="V2272" s="196"/>
    </row>
    <row r="2273" spans="21:22" ht="15.75">
      <c r="U2273" s="196"/>
      <c r="V2273" s="196"/>
    </row>
    <row r="2274" spans="21:22" ht="15.75">
      <c r="U2274" s="196"/>
      <c r="V2274" s="196"/>
    </row>
    <row r="2275" spans="21:22" ht="15.75">
      <c r="U2275" s="196"/>
      <c r="V2275" s="196"/>
    </row>
    <row r="2276" spans="21:22" ht="15.75">
      <c r="U2276" s="196"/>
      <c r="V2276" s="196"/>
    </row>
    <row r="2277" spans="21:22" ht="15.75">
      <c r="U2277" s="196"/>
      <c r="V2277" s="196"/>
    </row>
    <row r="2278" spans="21:22" ht="15.75">
      <c r="U2278" s="196"/>
      <c r="V2278" s="196"/>
    </row>
    <row r="2279" spans="21:22" ht="15.75">
      <c r="U2279" s="196"/>
      <c r="V2279" s="196"/>
    </row>
    <row r="2280" spans="21:22" ht="15.75">
      <c r="U2280" s="196"/>
      <c r="V2280" s="196"/>
    </row>
    <row r="2281" spans="21:22" ht="15.75">
      <c r="U2281" s="196"/>
      <c r="V2281" s="196"/>
    </row>
    <row r="2282" spans="21:22" ht="15.75">
      <c r="U2282" s="196"/>
      <c r="V2282" s="196"/>
    </row>
    <row r="2283" spans="21:22" ht="15.75">
      <c r="U2283" s="196"/>
      <c r="V2283" s="196"/>
    </row>
    <row r="2284" spans="21:22" ht="15.75">
      <c r="U2284" s="196"/>
      <c r="V2284" s="196"/>
    </row>
    <row r="2285" spans="21:22" ht="15.75">
      <c r="U2285" s="196"/>
      <c r="V2285" s="196"/>
    </row>
    <row r="2286" spans="21:22" ht="15.75">
      <c r="U2286" s="196"/>
      <c r="V2286" s="196"/>
    </row>
    <row r="2287" spans="21:22" ht="15.75">
      <c r="U2287" s="196"/>
      <c r="V2287" s="196"/>
    </row>
    <row r="2288" spans="21:22" ht="15.75">
      <c r="U2288" s="196"/>
      <c r="V2288" s="196"/>
    </row>
    <row r="2289" spans="21:22" ht="15.75">
      <c r="U2289" s="196"/>
      <c r="V2289" s="196"/>
    </row>
    <row r="2290" spans="21:22" ht="15.75">
      <c r="U2290" s="196"/>
      <c r="V2290" s="196"/>
    </row>
    <row r="2291" spans="21:22" ht="15.75">
      <c r="U2291" s="196"/>
      <c r="V2291" s="196"/>
    </row>
    <row r="2292" spans="21:22" ht="15.75">
      <c r="U2292" s="196"/>
      <c r="V2292" s="196"/>
    </row>
    <row r="2293" spans="21:22" ht="15.75">
      <c r="U2293" s="196"/>
      <c r="V2293" s="196"/>
    </row>
    <row r="2294" spans="21:22" ht="15.75">
      <c r="U2294" s="196"/>
      <c r="V2294" s="196"/>
    </row>
    <row r="2295" spans="21:22" ht="15.75">
      <c r="U2295" s="196"/>
      <c r="V2295" s="196"/>
    </row>
    <row r="2296" spans="21:22" ht="15.75">
      <c r="U2296" s="196"/>
      <c r="V2296" s="196"/>
    </row>
    <row r="2297" spans="21:22" ht="15.75">
      <c r="U2297" s="196"/>
      <c r="V2297" s="196"/>
    </row>
    <row r="2298" spans="21:22" ht="15.75">
      <c r="U2298" s="196"/>
      <c r="V2298" s="196"/>
    </row>
    <row r="2299" spans="21:22" ht="15.75">
      <c r="U2299" s="196"/>
      <c r="V2299" s="196"/>
    </row>
    <row r="2300" spans="21:22" ht="15.75">
      <c r="U2300" s="196"/>
      <c r="V2300" s="196"/>
    </row>
    <row r="2301" spans="21:22" ht="15.75">
      <c r="U2301" s="196"/>
      <c r="V2301" s="196"/>
    </row>
    <row r="2302" spans="21:22" ht="15.75">
      <c r="U2302" s="196"/>
      <c r="V2302" s="196"/>
    </row>
    <row r="2303" spans="21:22" ht="15.75">
      <c r="U2303" s="196"/>
      <c r="V2303" s="196"/>
    </row>
    <row r="2304" spans="21:22" ht="15.75">
      <c r="U2304" s="196"/>
      <c r="V2304" s="196"/>
    </row>
    <row r="2305" spans="21:22" ht="15.75">
      <c r="U2305" s="196"/>
      <c r="V2305" s="196"/>
    </row>
    <row r="2306" spans="21:22" ht="15.75">
      <c r="U2306" s="196"/>
      <c r="V2306" s="196"/>
    </row>
    <row r="2307" spans="21:22" ht="15.75">
      <c r="U2307" s="196"/>
      <c r="V2307" s="196"/>
    </row>
    <row r="2308" spans="21:22" ht="15.75">
      <c r="U2308" s="196"/>
      <c r="V2308" s="196"/>
    </row>
    <row r="2309" spans="21:22" ht="15.75">
      <c r="U2309" s="196"/>
      <c r="V2309" s="196"/>
    </row>
    <row r="2310" spans="21:22" ht="15.75">
      <c r="U2310" s="196"/>
      <c r="V2310" s="196"/>
    </row>
    <row r="2311" spans="21:22" ht="15.75">
      <c r="U2311" s="196"/>
      <c r="V2311" s="196"/>
    </row>
    <row r="2312" spans="21:22" ht="15.75">
      <c r="U2312" s="196"/>
      <c r="V2312" s="196"/>
    </row>
    <row r="2313" spans="21:22" ht="15.75">
      <c r="U2313" s="196"/>
      <c r="V2313" s="196"/>
    </row>
    <row r="2314" spans="21:22" ht="15.75">
      <c r="U2314" s="196"/>
      <c r="V2314" s="196"/>
    </row>
    <row r="2315" spans="21:22" ht="15.75">
      <c r="U2315" s="196"/>
      <c r="V2315" s="196"/>
    </row>
    <row r="2316" spans="21:22" ht="15.75">
      <c r="U2316" s="196"/>
      <c r="V2316" s="196"/>
    </row>
    <row r="2317" spans="21:22" ht="15.75">
      <c r="U2317" s="196"/>
      <c r="V2317" s="196"/>
    </row>
    <row r="2318" spans="21:22" ht="15.75">
      <c r="U2318" s="196"/>
      <c r="V2318" s="196"/>
    </row>
    <row r="2319" spans="21:22" ht="15.75">
      <c r="U2319" s="196"/>
      <c r="V2319" s="196"/>
    </row>
    <row r="2320" spans="21:22" ht="15.75">
      <c r="U2320" s="196"/>
      <c r="V2320" s="196"/>
    </row>
    <row r="2321" spans="21:22" ht="15.75">
      <c r="U2321" s="196"/>
      <c r="V2321" s="196"/>
    </row>
    <row r="2322" spans="21:22" ht="15.75">
      <c r="U2322" s="196"/>
      <c r="V2322" s="196"/>
    </row>
    <row r="2323" spans="21:22" ht="15.75">
      <c r="U2323" s="196"/>
      <c r="V2323" s="196"/>
    </row>
    <row r="2324" spans="21:22" ht="15.75">
      <c r="U2324" s="196"/>
      <c r="V2324" s="196"/>
    </row>
    <row r="2325" spans="21:22" ht="15.75">
      <c r="U2325" s="196"/>
      <c r="V2325" s="196"/>
    </row>
    <row r="2326" spans="21:22" ht="15.75">
      <c r="U2326" s="196"/>
      <c r="V2326" s="196"/>
    </row>
    <row r="2327" spans="21:22" ht="15.75">
      <c r="U2327" s="196"/>
      <c r="V2327" s="196"/>
    </row>
    <row r="2328" spans="21:22" ht="15.75">
      <c r="U2328" s="196"/>
      <c r="V2328" s="196"/>
    </row>
    <row r="2329" spans="21:22" ht="15.75">
      <c r="U2329" s="196"/>
      <c r="V2329" s="196"/>
    </row>
    <row r="2330" spans="21:22" ht="15.75">
      <c r="U2330" s="196"/>
      <c r="V2330" s="196"/>
    </row>
    <row r="2331" spans="21:22" ht="15.75">
      <c r="U2331" s="196"/>
      <c r="V2331" s="196"/>
    </row>
    <row r="2332" spans="21:22" ht="15.75">
      <c r="U2332" s="196"/>
      <c r="V2332" s="196"/>
    </row>
    <row r="2333" spans="21:22" ht="15.75">
      <c r="U2333" s="196"/>
      <c r="V2333" s="196"/>
    </row>
    <row r="2334" spans="21:22" ht="15.75">
      <c r="U2334" s="196"/>
      <c r="V2334" s="196"/>
    </row>
    <row r="2335" spans="21:22" ht="15.75">
      <c r="U2335" s="196"/>
      <c r="V2335" s="196"/>
    </row>
    <row r="2336" spans="21:22" ht="15.75">
      <c r="U2336" s="196"/>
      <c r="V2336" s="196"/>
    </row>
    <row r="2337" spans="21:22" ht="15.75">
      <c r="U2337" s="196"/>
      <c r="V2337" s="196"/>
    </row>
    <row r="2338" spans="21:22" ht="15.75">
      <c r="U2338" s="196"/>
      <c r="V2338" s="196"/>
    </row>
    <row r="2339" spans="21:22" ht="15.75">
      <c r="U2339" s="196"/>
      <c r="V2339" s="196"/>
    </row>
    <row r="2340" spans="21:22" ht="15.75">
      <c r="U2340" s="196"/>
      <c r="V2340" s="196"/>
    </row>
    <row r="2341" spans="21:22" ht="15.75">
      <c r="U2341" s="196"/>
      <c r="V2341" s="196"/>
    </row>
    <row r="2342" spans="21:22" ht="15.75">
      <c r="U2342" s="196"/>
      <c r="V2342" s="196"/>
    </row>
    <row r="2343" spans="21:22" ht="15.75">
      <c r="U2343" s="196"/>
      <c r="V2343" s="196"/>
    </row>
    <row r="2344" spans="21:22" ht="15.75">
      <c r="U2344" s="196"/>
      <c r="V2344" s="196"/>
    </row>
    <row r="2345" spans="21:22" ht="15.75">
      <c r="U2345" s="196"/>
      <c r="V2345" s="196"/>
    </row>
    <row r="2346" spans="21:22" ht="15.75">
      <c r="U2346" s="196"/>
      <c r="V2346" s="196"/>
    </row>
    <row r="2347" spans="21:22" ht="15.75">
      <c r="U2347" s="196"/>
      <c r="V2347" s="196"/>
    </row>
    <row r="2348" spans="21:22" ht="15.75">
      <c r="U2348" s="196"/>
      <c r="V2348" s="196"/>
    </row>
    <row r="2349" spans="21:22" ht="15.75">
      <c r="U2349" s="196"/>
      <c r="V2349" s="196"/>
    </row>
    <row r="2350" spans="21:22" ht="15.75">
      <c r="U2350" s="196"/>
      <c r="V2350" s="196"/>
    </row>
    <row r="2351" spans="21:22" ht="15.75">
      <c r="U2351" s="196"/>
      <c r="V2351" s="196"/>
    </row>
    <row r="2352" spans="21:22" ht="15.75">
      <c r="U2352" s="196"/>
      <c r="V2352" s="196"/>
    </row>
    <row r="2353" spans="21:22" ht="15.75">
      <c r="U2353" s="196"/>
      <c r="V2353" s="196"/>
    </row>
    <row r="2354" spans="21:22" ht="15.75">
      <c r="U2354" s="196"/>
      <c r="V2354" s="196"/>
    </row>
    <row r="2355" spans="21:22" ht="15.75">
      <c r="U2355" s="196"/>
      <c r="V2355" s="196"/>
    </row>
    <row r="2356" spans="21:22" ht="15.75">
      <c r="U2356" s="196"/>
      <c r="V2356" s="196"/>
    </row>
    <row r="2357" spans="21:22" ht="15.75">
      <c r="U2357" s="196"/>
      <c r="V2357" s="196"/>
    </row>
    <row r="2358" spans="21:22" ht="15.75">
      <c r="U2358" s="196"/>
      <c r="V2358" s="196"/>
    </row>
    <row r="2359" spans="21:22" ht="15.75">
      <c r="U2359" s="196"/>
      <c r="V2359" s="196"/>
    </row>
    <row r="2360" spans="21:22" ht="15.75">
      <c r="U2360" s="196"/>
      <c r="V2360" s="196"/>
    </row>
    <row r="2361" spans="21:22" ht="15.75">
      <c r="U2361" s="196"/>
      <c r="V2361" s="196"/>
    </row>
    <row r="2362" spans="21:22" ht="15.75">
      <c r="U2362" s="196"/>
      <c r="V2362" s="196"/>
    </row>
    <row r="2363" spans="21:22" ht="15.75">
      <c r="U2363" s="196"/>
      <c r="V2363" s="196"/>
    </row>
    <row r="2364" spans="21:22" ht="15.75">
      <c r="U2364" s="196"/>
      <c r="V2364" s="196"/>
    </row>
    <row r="2365" spans="21:22" ht="15.75">
      <c r="U2365" s="196"/>
      <c r="V2365" s="196"/>
    </row>
    <row r="2366" spans="21:22" ht="15.75">
      <c r="U2366" s="196"/>
      <c r="V2366" s="196"/>
    </row>
    <row r="2367" spans="21:22" ht="15.75">
      <c r="U2367" s="196"/>
      <c r="V2367" s="196"/>
    </row>
    <row r="2368" spans="21:22" ht="15.75">
      <c r="U2368" s="196"/>
      <c r="V2368" s="196"/>
    </row>
    <row r="2369" spans="21:22" ht="15.75">
      <c r="U2369" s="196"/>
      <c r="V2369" s="196"/>
    </row>
    <row r="2370" spans="21:22" ht="15.75">
      <c r="U2370" s="196"/>
      <c r="V2370" s="196"/>
    </row>
    <row r="2371" spans="21:22" ht="15.75">
      <c r="U2371" s="196"/>
      <c r="V2371" s="196"/>
    </row>
    <row r="2372" spans="21:22" ht="15.75">
      <c r="U2372" s="196"/>
      <c r="V2372" s="196"/>
    </row>
    <row r="2373" spans="21:22" ht="15.75">
      <c r="U2373" s="196"/>
      <c r="V2373" s="196"/>
    </row>
    <row r="2374" spans="21:22" ht="15.75">
      <c r="U2374" s="196"/>
      <c r="V2374" s="196"/>
    </row>
    <row r="2375" spans="21:22" ht="15.75">
      <c r="U2375" s="196"/>
      <c r="V2375" s="196"/>
    </row>
    <row r="2376" spans="21:22" ht="15.75">
      <c r="U2376" s="196"/>
      <c r="V2376" s="196"/>
    </row>
    <row r="2377" spans="21:22" ht="15.75">
      <c r="U2377" s="196"/>
      <c r="V2377" s="196"/>
    </row>
    <row r="2378" spans="21:22" ht="15.75">
      <c r="U2378" s="196"/>
      <c r="V2378" s="196"/>
    </row>
    <row r="2379" spans="21:22" ht="15.75">
      <c r="U2379" s="196"/>
      <c r="V2379" s="196"/>
    </row>
    <row r="2380" spans="21:22" ht="15.75">
      <c r="U2380" s="196"/>
      <c r="V2380" s="196"/>
    </row>
    <row r="2381" spans="21:22" ht="15.75">
      <c r="U2381" s="196"/>
      <c r="V2381" s="196"/>
    </row>
    <row r="2382" spans="21:22" ht="15.75">
      <c r="U2382" s="196"/>
      <c r="V2382" s="196"/>
    </row>
    <row r="2383" spans="21:22" ht="15.75">
      <c r="U2383" s="196"/>
      <c r="V2383" s="196"/>
    </row>
    <row r="2384" spans="21:22" ht="15.75">
      <c r="U2384" s="196"/>
      <c r="V2384" s="196"/>
    </row>
    <row r="2385" spans="21:22" ht="15.75">
      <c r="U2385" s="196"/>
      <c r="V2385" s="196"/>
    </row>
    <row r="2386" spans="21:22" ht="15.75">
      <c r="U2386" s="196"/>
      <c r="V2386" s="196"/>
    </row>
    <row r="2387" spans="21:22" ht="15.75">
      <c r="U2387" s="196"/>
      <c r="V2387" s="196"/>
    </row>
    <row r="2388" spans="21:22" ht="15.75">
      <c r="U2388" s="196"/>
      <c r="V2388" s="196"/>
    </row>
    <row r="2389" spans="21:22" ht="15.75">
      <c r="U2389" s="196"/>
      <c r="V2389" s="196"/>
    </row>
    <row r="2390" spans="21:22" ht="15.75">
      <c r="U2390" s="196"/>
      <c r="V2390" s="196"/>
    </row>
    <row r="2391" spans="21:22" ht="15.75">
      <c r="U2391" s="196"/>
      <c r="V2391" s="196"/>
    </row>
    <row r="2392" spans="21:22" ht="15.75">
      <c r="U2392" s="196"/>
      <c r="V2392" s="196"/>
    </row>
    <row r="2393" spans="21:22" ht="15.75">
      <c r="U2393" s="196"/>
      <c r="V2393" s="196"/>
    </row>
    <row r="2394" spans="21:22" ht="15.75">
      <c r="U2394" s="196"/>
      <c r="V2394" s="196"/>
    </row>
    <row r="2395" spans="21:22" ht="15.75">
      <c r="U2395" s="196"/>
      <c r="V2395" s="196"/>
    </row>
    <row r="2396" spans="21:22" ht="15.75">
      <c r="U2396" s="196"/>
      <c r="V2396" s="196"/>
    </row>
    <row r="2397" spans="21:22" ht="15.75">
      <c r="U2397" s="196"/>
      <c r="V2397" s="196"/>
    </row>
    <row r="2398" spans="21:22" ht="15.75">
      <c r="U2398" s="196"/>
      <c r="V2398" s="196"/>
    </row>
    <row r="2399" spans="21:22" ht="15.75">
      <c r="U2399" s="196"/>
      <c r="V2399" s="196"/>
    </row>
    <row r="2400" spans="21:22" ht="15.75">
      <c r="U2400" s="196"/>
      <c r="V2400" s="196"/>
    </row>
    <row r="2401" spans="21:22" ht="15.75">
      <c r="U2401" s="196"/>
      <c r="V2401" s="196"/>
    </row>
    <row r="2402" spans="21:22" ht="15.75">
      <c r="U2402" s="196"/>
      <c r="V2402" s="196"/>
    </row>
    <row r="2403" spans="21:22" ht="15.75">
      <c r="U2403" s="196"/>
      <c r="V2403" s="196"/>
    </row>
    <row r="2404" spans="21:22" ht="15.75">
      <c r="U2404" s="196"/>
      <c r="V2404" s="196"/>
    </row>
    <row r="2405" spans="21:22" ht="15.75">
      <c r="U2405" s="196"/>
      <c r="V2405" s="196"/>
    </row>
    <row r="2406" spans="21:22" ht="15.75">
      <c r="U2406" s="196"/>
      <c r="V2406" s="196"/>
    </row>
    <row r="2407" spans="21:22" ht="15.75">
      <c r="U2407" s="196"/>
      <c r="V2407" s="196"/>
    </row>
    <row r="2408" spans="21:22" ht="15.75">
      <c r="U2408" s="196"/>
      <c r="V2408" s="196"/>
    </row>
    <row r="2409" spans="21:22" ht="15.75">
      <c r="U2409" s="196"/>
      <c r="V2409" s="196"/>
    </row>
    <row r="2410" spans="21:22" ht="15.75">
      <c r="U2410" s="196"/>
      <c r="V2410" s="196"/>
    </row>
    <row r="2411" spans="21:22" ht="15.75">
      <c r="U2411" s="196"/>
      <c r="V2411" s="196"/>
    </row>
    <row r="2412" spans="21:22" ht="15.75">
      <c r="U2412" s="196"/>
      <c r="V2412" s="196"/>
    </row>
    <row r="2413" spans="21:22" ht="15.75">
      <c r="U2413" s="196"/>
      <c r="V2413" s="196"/>
    </row>
    <row r="2414" spans="21:22" ht="15.75">
      <c r="U2414" s="196"/>
      <c r="V2414" s="196"/>
    </row>
    <row r="2415" spans="21:22" ht="15.75">
      <c r="U2415" s="196"/>
      <c r="V2415" s="196"/>
    </row>
    <row r="2416" spans="21:22" ht="15.75">
      <c r="U2416" s="196"/>
      <c r="V2416" s="196"/>
    </row>
    <row r="2417" spans="21:22" ht="15.75">
      <c r="U2417" s="196"/>
      <c r="V2417" s="196"/>
    </row>
    <row r="2418" spans="21:22" ht="15.75">
      <c r="U2418" s="196"/>
      <c r="V2418" s="196"/>
    </row>
    <row r="2419" spans="21:22" ht="15.75">
      <c r="U2419" s="196"/>
      <c r="V2419" s="196"/>
    </row>
    <row r="2420" spans="21:22" ht="15.75">
      <c r="U2420" s="196"/>
      <c r="V2420" s="196"/>
    </row>
    <row r="2421" spans="21:22" ht="15.75">
      <c r="U2421" s="196"/>
      <c r="V2421" s="196"/>
    </row>
    <row r="2422" spans="21:22" ht="15.75">
      <c r="U2422" s="196"/>
      <c r="V2422" s="196"/>
    </row>
    <row r="2423" spans="21:22" ht="15.75">
      <c r="U2423" s="196"/>
      <c r="V2423" s="196"/>
    </row>
    <row r="2424" spans="21:22" ht="15.75">
      <c r="U2424" s="196"/>
      <c r="V2424" s="196"/>
    </row>
    <row r="2425" spans="21:22" ht="15.75">
      <c r="U2425" s="196"/>
      <c r="V2425" s="196"/>
    </row>
    <row r="2426" spans="21:22" ht="15.75">
      <c r="U2426" s="196"/>
      <c r="V2426" s="196"/>
    </row>
    <row r="2427" spans="21:22" ht="15.75">
      <c r="U2427" s="196"/>
      <c r="V2427" s="196"/>
    </row>
    <row r="2428" spans="21:22" ht="15.75">
      <c r="U2428" s="196"/>
      <c r="V2428" s="196"/>
    </row>
    <row r="2429" spans="21:22" ht="15.75">
      <c r="U2429" s="196"/>
      <c r="V2429" s="196"/>
    </row>
    <row r="2430" spans="21:22" ht="15.75">
      <c r="U2430" s="196"/>
      <c r="V2430" s="196"/>
    </row>
    <row r="2431" spans="21:22" ht="15.75">
      <c r="U2431" s="196"/>
      <c r="V2431" s="196"/>
    </row>
    <row r="2432" spans="21:22" ht="15.75">
      <c r="U2432" s="196"/>
      <c r="V2432" s="196"/>
    </row>
    <row r="2433" spans="21:22" ht="15.75">
      <c r="U2433" s="196"/>
      <c r="V2433" s="196"/>
    </row>
    <row r="2434" spans="21:22" ht="15.75">
      <c r="U2434" s="196"/>
      <c r="V2434" s="196"/>
    </row>
    <row r="2435" spans="21:22" ht="15.75">
      <c r="U2435" s="196"/>
      <c r="V2435" s="196"/>
    </row>
    <row r="2436" spans="21:22" ht="15.75">
      <c r="U2436" s="196"/>
      <c r="V2436" s="196"/>
    </row>
    <row r="2437" spans="21:22" ht="15.75">
      <c r="U2437" s="196"/>
      <c r="V2437" s="196"/>
    </row>
    <row r="2438" spans="21:22" ht="15.75">
      <c r="U2438" s="196"/>
      <c r="V2438" s="196"/>
    </row>
    <row r="2439" spans="21:22" ht="15.75">
      <c r="U2439" s="196"/>
      <c r="V2439" s="196"/>
    </row>
    <row r="2440" spans="21:22" ht="15.75">
      <c r="U2440" s="196"/>
      <c r="V2440" s="196"/>
    </row>
    <row r="2441" spans="21:22" ht="15.75">
      <c r="U2441" s="196"/>
      <c r="V2441" s="196"/>
    </row>
    <row r="2442" spans="21:22" ht="15.75">
      <c r="U2442" s="196"/>
      <c r="V2442" s="196"/>
    </row>
    <row r="2443" spans="21:22" ht="15.75">
      <c r="U2443" s="196"/>
      <c r="V2443" s="196"/>
    </row>
    <row r="2444" spans="21:22" ht="15.75">
      <c r="U2444" s="196"/>
      <c r="V2444" s="196"/>
    </row>
    <row r="2445" spans="21:22" ht="15.75">
      <c r="U2445" s="196"/>
      <c r="V2445" s="196"/>
    </row>
    <row r="2446" spans="21:22" ht="15.75">
      <c r="U2446" s="196"/>
      <c r="V2446" s="196"/>
    </row>
    <row r="2447" spans="21:22" ht="15.75">
      <c r="U2447" s="196"/>
      <c r="V2447" s="196"/>
    </row>
    <row r="2448" spans="21:22" ht="15.75">
      <c r="U2448" s="196"/>
      <c r="V2448" s="196"/>
    </row>
    <row r="2449" spans="21:22" ht="15.75">
      <c r="U2449" s="196"/>
      <c r="V2449" s="196"/>
    </row>
    <row r="2450" spans="21:22" ht="15.75">
      <c r="U2450" s="196"/>
      <c r="V2450" s="196"/>
    </row>
    <row r="2451" spans="21:22" ht="15.75">
      <c r="U2451" s="196"/>
      <c r="V2451" s="196"/>
    </row>
    <row r="2452" spans="21:22" ht="15.75">
      <c r="U2452" s="196"/>
      <c r="V2452" s="196"/>
    </row>
    <row r="2453" spans="21:22" ht="15.75">
      <c r="U2453" s="196"/>
      <c r="V2453" s="196"/>
    </row>
    <row r="2454" spans="21:22" ht="15.75">
      <c r="U2454" s="196"/>
      <c r="V2454" s="196"/>
    </row>
    <row r="2455" spans="21:22" ht="15.75">
      <c r="U2455" s="196"/>
      <c r="V2455" s="196"/>
    </row>
    <row r="2456" spans="21:22" ht="15.75">
      <c r="U2456" s="196"/>
      <c r="V2456" s="196"/>
    </row>
    <row r="2457" spans="21:22" ht="15.75">
      <c r="U2457" s="196"/>
      <c r="V2457" s="196"/>
    </row>
    <row r="2458" spans="21:22" ht="15.75">
      <c r="U2458" s="196"/>
      <c r="V2458" s="196"/>
    </row>
    <row r="2459" spans="21:22" ht="15.75">
      <c r="U2459" s="196"/>
      <c r="V2459" s="196"/>
    </row>
    <row r="2460" spans="21:22" ht="15.75">
      <c r="U2460" s="196"/>
      <c r="V2460" s="196"/>
    </row>
    <row r="2461" spans="21:22" ht="15.75">
      <c r="U2461" s="196"/>
      <c r="V2461" s="196"/>
    </row>
    <row r="2462" spans="21:22" ht="15.75">
      <c r="U2462" s="196"/>
      <c r="V2462" s="196"/>
    </row>
    <row r="2463" spans="21:22" ht="15.75">
      <c r="U2463" s="196"/>
      <c r="V2463" s="196"/>
    </row>
    <row r="2464" spans="21:22" ht="15.75">
      <c r="U2464" s="196"/>
      <c r="V2464" s="196"/>
    </row>
    <row r="2465" spans="21:22" ht="15.75">
      <c r="U2465" s="196"/>
      <c r="V2465" s="196"/>
    </row>
    <row r="2466" spans="21:22" ht="15.75">
      <c r="U2466" s="196"/>
      <c r="V2466" s="196"/>
    </row>
    <row r="2467" spans="21:22" ht="15.75">
      <c r="U2467" s="196"/>
      <c r="V2467" s="196"/>
    </row>
    <row r="2468" spans="21:22" ht="15.75">
      <c r="U2468" s="196"/>
      <c r="V2468" s="196"/>
    </row>
    <row r="2469" spans="21:22" ht="15.75">
      <c r="U2469" s="196"/>
      <c r="V2469" s="196"/>
    </row>
    <row r="2470" spans="21:22" ht="15.75">
      <c r="U2470" s="196"/>
      <c r="V2470" s="196"/>
    </row>
    <row r="2471" spans="21:22" ht="15.75">
      <c r="U2471" s="196"/>
      <c r="V2471" s="196"/>
    </row>
    <row r="2472" spans="21:22" ht="15.75">
      <c r="U2472" s="196"/>
      <c r="V2472" s="196"/>
    </row>
    <row r="2473" spans="21:22" ht="15.75">
      <c r="U2473" s="196"/>
      <c r="V2473" s="196"/>
    </row>
    <row r="2474" spans="21:22" ht="15.75">
      <c r="U2474" s="196"/>
      <c r="V2474" s="196"/>
    </row>
    <row r="2475" spans="21:22" ht="15.75">
      <c r="U2475" s="196"/>
      <c r="V2475" s="196"/>
    </row>
    <row r="2476" spans="21:22" ht="15.75">
      <c r="U2476" s="196"/>
      <c r="V2476" s="196"/>
    </row>
    <row r="2477" spans="21:22" ht="15.75">
      <c r="U2477" s="196"/>
      <c r="V2477" s="196"/>
    </row>
    <row r="2478" spans="21:22" ht="15.75">
      <c r="U2478" s="196"/>
      <c r="V2478" s="196"/>
    </row>
    <row r="2479" spans="21:22" ht="15.75">
      <c r="U2479" s="196"/>
      <c r="V2479" s="196"/>
    </row>
    <row r="2480" spans="21:22" ht="15.75">
      <c r="U2480" s="196"/>
      <c r="V2480" s="196"/>
    </row>
    <row r="2481" spans="21:22" ht="15.75">
      <c r="U2481" s="196"/>
      <c r="V2481" s="196"/>
    </row>
    <row r="2482" spans="21:22" ht="15.75">
      <c r="U2482" s="196"/>
      <c r="V2482" s="196"/>
    </row>
    <row r="2483" spans="21:22" ht="15.75">
      <c r="U2483" s="196"/>
      <c r="V2483" s="196"/>
    </row>
    <row r="2484" spans="21:22" ht="15.75">
      <c r="U2484" s="196"/>
      <c r="V2484" s="196"/>
    </row>
    <row r="2485" spans="21:22" ht="15.75">
      <c r="U2485" s="196"/>
      <c r="V2485" s="196"/>
    </row>
    <row r="2486" spans="21:22" ht="15.75">
      <c r="U2486" s="196"/>
      <c r="V2486" s="196"/>
    </row>
    <row r="2487" spans="21:22" ht="15.75">
      <c r="U2487" s="196"/>
      <c r="V2487" s="196"/>
    </row>
    <row r="2488" spans="21:22" ht="15.75">
      <c r="U2488" s="196"/>
      <c r="V2488" s="196"/>
    </row>
    <row r="2489" spans="21:22" ht="15.75">
      <c r="U2489" s="196"/>
      <c r="V2489" s="196"/>
    </row>
    <row r="2490" spans="21:22" ht="15.75">
      <c r="U2490" s="196"/>
      <c r="V2490" s="196"/>
    </row>
    <row r="2491" spans="21:22" ht="15.75">
      <c r="U2491" s="196"/>
      <c r="V2491" s="196"/>
    </row>
    <row r="2492" spans="21:22" ht="15.75">
      <c r="U2492" s="196"/>
      <c r="V2492" s="196"/>
    </row>
    <row r="2493" spans="21:22" ht="15.75">
      <c r="U2493" s="196"/>
      <c r="V2493" s="196"/>
    </row>
    <row r="2494" spans="21:22" ht="15.75">
      <c r="U2494" s="196"/>
      <c r="V2494" s="196"/>
    </row>
    <row r="2495" spans="21:22" ht="15.75">
      <c r="U2495" s="196"/>
      <c r="V2495" s="196"/>
    </row>
    <row r="2496" spans="21:22" ht="15.75">
      <c r="U2496" s="196"/>
      <c r="V2496" s="196"/>
    </row>
    <row r="2497" spans="21:22" ht="15.75">
      <c r="U2497" s="196"/>
      <c r="V2497" s="196"/>
    </row>
    <row r="2498" spans="21:22" ht="15.75">
      <c r="U2498" s="196"/>
      <c r="V2498" s="196"/>
    </row>
    <row r="2499" spans="21:22" ht="15.75">
      <c r="U2499" s="196"/>
      <c r="V2499" s="196"/>
    </row>
    <row r="2500" spans="21:22" ht="15.75">
      <c r="U2500" s="196"/>
      <c r="V2500" s="196"/>
    </row>
    <row r="2501" spans="21:22" ht="15.75">
      <c r="U2501" s="196"/>
      <c r="V2501" s="196"/>
    </row>
    <row r="2502" spans="21:22" ht="15.75">
      <c r="U2502" s="196"/>
      <c r="V2502" s="196"/>
    </row>
    <row r="2503" spans="21:22" ht="15.75">
      <c r="U2503" s="196"/>
      <c r="V2503" s="196"/>
    </row>
    <row r="2504" spans="21:22" ht="15.75">
      <c r="U2504" s="196"/>
      <c r="V2504" s="196"/>
    </row>
    <row r="2505" spans="21:22" ht="15.75">
      <c r="U2505" s="196"/>
      <c r="V2505" s="196"/>
    </row>
    <row r="2506" spans="21:22" ht="15.75">
      <c r="U2506" s="196"/>
      <c r="V2506" s="196"/>
    </row>
    <row r="2507" spans="21:22" ht="15.75">
      <c r="U2507" s="196"/>
      <c r="V2507" s="196"/>
    </row>
    <row r="2508" spans="21:22" ht="15.75">
      <c r="U2508" s="196"/>
      <c r="V2508" s="196"/>
    </row>
    <row r="2509" spans="21:22" ht="15.75">
      <c r="U2509" s="196"/>
      <c r="V2509" s="196"/>
    </row>
    <row r="2510" spans="21:22" ht="15.75">
      <c r="U2510" s="196"/>
      <c r="V2510" s="196"/>
    </row>
    <row r="2511" spans="21:22" ht="15.75">
      <c r="U2511" s="196"/>
      <c r="V2511" s="196"/>
    </row>
    <row r="2512" spans="21:22" ht="15.75">
      <c r="U2512" s="196"/>
      <c r="V2512" s="196"/>
    </row>
    <row r="2513" spans="21:22" ht="15.75">
      <c r="U2513" s="196"/>
      <c r="V2513" s="196"/>
    </row>
    <row r="2514" spans="21:22" ht="15.75">
      <c r="U2514" s="196"/>
      <c r="V2514" s="196"/>
    </row>
    <row r="2515" spans="21:22" ht="15.75">
      <c r="U2515" s="196"/>
      <c r="V2515" s="196"/>
    </row>
    <row r="2516" spans="21:22" ht="15.75">
      <c r="U2516" s="196"/>
      <c r="V2516" s="196"/>
    </row>
    <row r="2517" spans="21:22" ht="15.75">
      <c r="U2517" s="196"/>
      <c r="V2517" s="196"/>
    </row>
    <row r="2518" spans="21:22" ht="15.75">
      <c r="U2518" s="196"/>
      <c r="V2518" s="196"/>
    </row>
    <row r="2519" spans="21:22" ht="15.75">
      <c r="U2519" s="196"/>
      <c r="V2519" s="196"/>
    </row>
    <row r="2520" spans="21:22" ht="15.75">
      <c r="U2520" s="196"/>
      <c r="V2520" s="196"/>
    </row>
    <row r="2521" spans="21:22" ht="15.75">
      <c r="U2521" s="196"/>
      <c r="V2521" s="196"/>
    </row>
    <row r="2522" spans="21:22" ht="15.75">
      <c r="U2522" s="196"/>
      <c r="V2522" s="196"/>
    </row>
    <row r="2523" spans="21:22" ht="15.75">
      <c r="U2523" s="196"/>
      <c r="V2523" s="196"/>
    </row>
    <row r="2524" spans="21:22" ht="15.75">
      <c r="U2524" s="196"/>
      <c r="V2524" s="196"/>
    </row>
    <row r="2525" spans="21:22" ht="15.75">
      <c r="U2525" s="196"/>
      <c r="V2525" s="196"/>
    </row>
    <row r="2526" spans="21:22" ht="15.75">
      <c r="U2526" s="196"/>
      <c r="V2526" s="196"/>
    </row>
    <row r="2527" spans="21:22" ht="15.75">
      <c r="U2527" s="196"/>
      <c r="V2527" s="196"/>
    </row>
    <row r="2528" spans="21:22" ht="15.75">
      <c r="U2528" s="196"/>
      <c r="V2528" s="196"/>
    </row>
    <row r="2529" spans="21:22" ht="15.75">
      <c r="U2529" s="196"/>
      <c r="V2529" s="196"/>
    </row>
    <row r="2530" spans="21:22" ht="15.75">
      <c r="U2530" s="196"/>
      <c r="V2530" s="196"/>
    </row>
    <row r="2531" spans="21:22" ht="15.75">
      <c r="U2531" s="196"/>
      <c r="V2531" s="196"/>
    </row>
    <row r="2532" spans="21:22" ht="15.75">
      <c r="U2532" s="196"/>
      <c r="V2532" s="196"/>
    </row>
    <row r="2533" spans="21:22" ht="15.75">
      <c r="U2533" s="196"/>
      <c r="V2533" s="196"/>
    </row>
    <row r="2534" spans="21:22" ht="15.75">
      <c r="U2534" s="196"/>
      <c r="V2534" s="196"/>
    </row>
    <row r="2535" spans="21:22" ht="15.75">
      <c r="U2535" s="196"/>
      <c r="V2535" s="196"/>
    </row>
    <row r="2536" spans="21:22" ht="15.75">
      <c r="U2536" s="196"/>
      <c r="V2536" s="196"/>
    </row>
    <row r="2537" spans="21:22" ht="15.75">
      <c r="U2537" s="196"/>
      <c r="V2537" s="196"/>
    </row>
    <row r="2538" spans="21:22" ht="15.75">
      <c r="U2538" s="196"/>
      <c r="V2538" s="196"/>
    </row>
    <row r="2539" spans="21:22" ht="15.75">
      <c r="U2539" s="196"/>
      <c r="V2539" s="196"/>
    </row>
    <row r="2540" spans="21:22" ht="15.75">
      <c r="U2540" s="196"/>
      <c r="V2540" s="196"/>
    </row>
    <row r="2541" spans="21:22" ht="15.75">
      <c r="U2541" s="196"/>
      <c r="V2541" s="196"/>
    </row>
    <row r="2542" spans="21:22" ht="15.75">
      <c r="U2542" s="196"/>
      <c r="V2542" s="196"/>
    </row>
    <row r="2543" spans="21:22" ht="15.75">
      <c r="U2543" s="196"/>
      <c r="V2543" s="196"/>
    </row>
    <row r="2544" spans="21:22" ht="15.75">
      <c r="U2544" s="196"/>
      <c r="V2544" s="196"/>
    </row>
    <row r="2545" spans="21:22" ht="15.75">
      <c r="U2545" s="196"/>
      <c r="V2545" s="196"/>
    </row>
    <row r="2546" spans="21:22" ht="15.75">
      <c r="U2546" s="196"/>
      <c r="V2546" s="196"/>
    </row>
    <row r="2547" spans="21:22" ht="15.75">
      <c r="U2547" s="196"/>
      <c r="V2547" s="196"/>
    </row>
    <row r="2548" spans="21:22" ht="15.75">
      <c r="U2548" s="196"/>
      <c r="V2548" s="196"/>
    </row>
    <row r="2549" spans="21:22" ht="15.75">
      <c r="U2549" s="196"/>
      <c r="V2549" s="196"/>
    </row>
    <row r="2550" spans="21:22" ht="15.75">
      <c r="U2550" s="196"/>
      <c r="V2550" s="196"/>
    </row>
    <row r="2551" spans="21:22" ht="15.75">
      <c r="U2551" s="196"/>
      <c r="V2551" s="196"/>
    </row>
    <row r="2552" spans="21:22" ht="15.75">
      <c r="U2552" s="196"/>
      <c r="V2552" s="196"/>
    </row>
    <row r="2553" spans="21:22" ht="15.75">
      <c r="U2553" s="196"/>
      <c r="V2553" s="196"/>
    </row>
    <row r="2554" spans="21:22" ht="15.75">
      <c r="U2554" s="196"/>
      <c r="V2554" s="196"/>
    </row>
    <row r="2555" spans="21:22" ht="15.75">
      <c r="U2555" s="196"/>
      <c r="V2555" s="196"/>
    </row>
    <row r="2556" spans="21:22" ht="15.75">
      <c r="U2556" s="196"/>
      <c r="V2556" s="196"/>
    </row>
    <row r="2557" spans="21:22" ht="15.75">
      <c r="U2557" s="196"/>
      <c r="V2557" s="196"/>
    </row>
    <row r="2558" spans="21:22" ht="15.75">
      <c r="U2558" s="196"/>
      <c r="V2558" s="196"/>
    </row>
    <row r="2559" spans="21:22" ht="15.75">
      <c r="U2559" s="196"/>
      <c r="V2559" s="196"/>
    </row>
    <row r="2560" spans="21:22" ht="15.75">
      <c r="U2560" s="196"/>
      <c r="V2560" s="196"/>
    </row>
    <row r="2561" spans="21:22" ht="15.75">
      <c r="U2561" s="196"/>
      <c r="V2561" s="196"/>
    </row>
    <row r="2562" spans="21:22" ht="15.75">
      <c r="U2562" s="196"/>
      <c r="V2562" s="196"/>
    </row>
    <row r="2563" spans="21:22" ht="15.75">
      <c r="U2563" s="196"/>
      <c r="V2563" s="196"/>
    </row>
    <row r="2564" spans="21:22" ht="15.75">
      <c r="U2564" s="196"/>
      <c r="V2564" s="196"/>
    </row>
    <row r="2565" spans="21:22" ht="15.75">
      <c r="U2565" s="196"/>
      <c r="V2565" s="196"/>
    </row>
    <row r="2566" spans="21:22" ht="15.75">
      <c r="U2566" s="196"/>
      <c r="V2566" s="196"/>
    </row>
    <row r="2567" spans="21:22" ht="15.75">
      <c r="U2567" s="196"/>
      <c r="V2567" s="196"/>
    </row>
    <row r="2568" spans="21:22" ht="15.75">
      <c r="U2568" s="196"/>
      <c r="V2568" s="196"/>
    </row>
    <row r="2569" spans="21:22" ht="15.75">
      <c r="U2569" s="196"/>
      <c r="V2569" s="196"/>
    </row>
    <row r="2570" spans="21:22" ht="15.75">
      <c r="U2570" s="196"/>
      <c r="V2570" s="196"/>
    </row>
    <row r="2571" spans="21:22" ht="15.75">
      <c r="U2571" s="196"/>
      <c r="V2571" s="196"/>
    </row>
    <row r="2572" spans="21:22" ht="15.75">
      <c r="U2572" s="196"/>
      <c r="V2572" s="196"/>
    </row>
    <row r="2573" spans="21:22" ht="15.75">
      <c r="U2573" s="196"/>
      <c r="V2573" s="196"/>
    </row>
    <row r="2574" spans="21:22" ht="15.75">
      <c r="U2574" s="196"/>
      <c r="V2574" s="196"/>
    </row>
    <row r="2575" spans="21:22" ht="15.75">
      <c r="U2575" s="196"/>
      <c r="V2575" s="196"/>
    </row>
    <row r="2576" spans="21:22" ht="15.75">
      <c r="U2576" s="196"/>
      <c r="V2576" s="196"/>
    </row>
    <row r="2577" spans="21:22" ht="15.75">
      <c r="U2577" s="196"/>
      <c r="V2577" s="196"/>
    </row>
    <row r="2578" spans="21:22" ht="15.75">
      <c r="U2578" s="196"/>
      <c r="V2578" s="196"/>
    </row>
    <row r="2579" spans="21:22" ht="15.75">
      <c r="U2579" s="196"/>
      <c r="V2579" s="196"/>
    </row>
    <row r="2580" spans="21:22" ht="15.75">
      <c r="U2580" s="196"/>
      <c r="V2580" s="196"/>
    </row>
    <row r="2581" spans="21:22" ht="15.75">
      <c r="U2581" s="196"/>
      <c r="V2581" s="196"/>
    </row>
    <row r="2582" spans="21:22" ht="15.75">
      <c r="U2582" s="196"/>
      <c r="V2582" s="196"/>
    </row>
    <row r="2583" spans="21:22" ht="15.75">
      <c r="U2583" s="196"/>
      <c r="V2583" s="196"/>
    </row>
    <row r="2584" spans="21:22" ht="15.75">
      <c r="U2584" s="196"/>
      <c r="V2584" s="196"/>
    </row>
    <row r="2585" spans="21:22" ht="15.75">
      <c r="U2585" s="196"/>
      <c r="V2585" s="196"/>
    </row>
    <row r="2586" spans="21:22" ht="15.75">
      <c r="U2586" s="196"/>
      <c r="V2586" s="196"/>
    </row>
    <row r="2587" spans="21:22" ht="15.75">
      <c r="U2587" s="196"/>
      <c r="V2587" s="196"/>
    </row>
    <row r="2588" spans="21:22" ht="15.75">
      <c r="U2588" s="196"/>
      <c r="V2588" s="196"/>
    </row>
    <row r="2589" spans="21:22" ht="15.75">
      <c r="U2589" s="196"/>
      <c r="V2589" s="196"/>
    </row>
    <row r="2590" spans="21:22" ht="15.75">
      <c r="U2590" s="196"/>
      <c r="V2590" s="196"/>
    </row>
    <row r="2591" spans="21:22" ht="15.75">
      <c r="U2591" s="196"/>
      <c r="V2591" s="196"/>
    </row>
    <row r="2592" spans="21:22" ht="15.75">
      <c r="U2592" s="196"/>
      <c r="V2592" s="196"/>
    </row>
    <row r="2593" spans="21:22" ht="15.75">
      <c r="U2593" s="196"/>
      <c r="V2593" s="196"/>
    </row>
    <row r="2594" spans="21:22" ht="15.75">
      <c r="U2594" s="196"/>
      <c r="V2594" s="196"/>
    </row>
    <row r="2595" spans="21:22" ht="15.75">
      <c r="U2595" s="196"/>
      <c r="V2595" s="196"/>
    </row>
    <row r="2596" spans="21:22" ht="15.75">
      <c r="U2596" s="196"/>
      <c r="V2596" s="196"/>
    </row>
    <row r="2597" spans="21:22" ht="15.75">
      <c r="U2597" s="196"/>
      <c r="V2597" s="196"/>
    </row>
    <row r="2598" spans="21:22" ht="15.75">
      <c r="U2598" s="196"/>
      <c r="V2598" s="196"/>
    </row>
    <row r="2599" spans="21:22" ht="15.75">
      <c r="U2599" s="196"/>
      <c r="V2599" s="196"/>
    </row>
    <row r="2600" spans="21:22" ht="15.75">
      <c r="U2600" s="196"/>
      <c r="V2600" s="196"/>
    </row>
    <row r="2601" spans="21:22" ht="15.75">
      <c r="U2601" s="196"/>
      <c r="V2601" s="196"/>
    </row>
    <row r="2602" spans="21:22" ht="15.75">
      <c r="U2602" s="196"/>
      <c r="V2602" s="196"/>
    </row>
    <row r="2603" spans="21:22" ht="15.75">
      <c r="U2603" s="196"/>
      <c r="V2603" s="196"/>
    </row>
    <row r="2604" spans="21:22" ht="15.75">
      <c r="U2604" s="196"/>
      <c r="V2604" s="196"/>
    </row>
    <row r="2605" spans="21:22" ht="15.75">
      <c r="U2605" s="196"/>
      <c r="V2605" s="196"/>
    </row>
    <row r="2606" spans="21:22" ht="15.75">
      <c r="U2606" s="196"/>
      <c r="V2606" s="196"/>
    </row>
    <row r="2607" spans="21:22" ht="15.75">
      <c r="U2607" s="196"/>
      <c r="V2607" s="196"/>
    </row>
    <row r="2608" spans="21:22" ht="15.75">
      <c r="U2608" s="196"/>
      <c r="V2608" s="196"/>
    </row>
    <row r="2609" spans="21:22" ht="15.75">
      <c r="U2609" s="196"/>
      <c r="V2609" s="196"/>
    </row>
    <row r="2610" spans="21:22" ht="15.75">
      <c r="U2610" s="196"/>
      <c r="V2610" s="196"/>
    </row>
    <row r="2611" spans="21:22" ht="15.75">
      <c r="U2611" s="196"/>
      <c r="V2611" s="196"/>
    </row>
    <row r="2612" spans="21:22" ht="15.75">
      <c r="U2612" s="196"/>
      <c r="V2612" s="196"/>
    </row>
    <row r="2613" spans="21:22" ht="15.75">
      <c r="U2613" s="196"/>
      <c r="V2613" s="196"/>
    </row>
    <row r="2614" spans="21:22" ht="15.75">
      <c r="U2614" s="196"/>
      <c r="V2614" s="196"/>
    </row>
    <row r="2615" spans="21:22" ht="15.75">
      <c r="U2615" s="196"/>
      <c r="V2615" s="196"/>
    </row>
    <row r="2616" spans="21:22" ht="15.75">
      <c r="U2616" s="196"/>
      <c r="V2616" s="196"/>
    </row>
    <row r="2617" spans="21:22" ht="15.75">
      <c r="U2617" s="196"/>
      <c r="V2617" s="196"/>
    </row>
    <row r="2618" spans="21:22" ht="15.75">
      <c r="U2618" s="196"/>
      <c r="V2618" s="196"/>
    </row>
    <row r="2619" spans="21:22" ht="15.75">
      <c r="U2619" s="196"/>
      <c r="V2619" s="196"/>
    </row>
    <row r="2620" spans="21:22" ht="15.75">
      <c r="U2620" s="196"/>
      <c r="V2620" s="196"/>
    </row>
    <row r="2621" spans="21:22" ht="15.75">
      <c r="U2621" s="196"/>
      <c r="V2621" s="196"/>
    </row>
    <row r="2622" spans="21:22" ht="15.75">
      <c r="U2622" s="196"/>
      <c r="V2622" s="196"/>
    </row>
    <row r="2623" spans="21:22" ht="15.75">
      <c r="U2623" s="196"/>
      <c r="V2623" s="196"/>
    </row>
    <row r="2624" spans="21:22" ht="15.75">
      <c r="U2624" s="196"/>
      <c r="V2624" s="196"/>
    </row>
    <row r="2625" spans="21:22" ht="15.75">
      <c r="U2625" s="196"/>
      <c r="V2625" s="196"/>
    </row>
    <row r="2626" spans="21:22" ht="15.75">
      <c r="U2626" s="196"/>
      <c r="V2626" s="196"/>
    </row>
    <row r="2627" spans="21:22" ht="15.75">
      <c r="U2627" s="196"/>
      <c r="V2627" s="196"/>
    </row>
    <row r="2628" spans="21:22" ht="15.75">
      <c r="U2628" s="196"/>
      <c r="V2628" s="196"/>
    </row>
    <row r="2629" spans="21:22" ht="15.75">
      <c r="U2629" s="196"/>
      <c r="V2629" s="196"/>
    </row>
    <row r="2630" spans="21:22" ht="15.75">
      <c r="U2630" s="196"/>
      <c r="V2630" s="196"/>
    </row>
    <row r="2631" spans="21:22" ht="15.75">
      <c r="U2631" s="196"/>
      <c r="V2631" s="196"/>
    </row>
    <row r="2632" spans="21:22" ht="15.75">
      <c r="U2632" s="196"/>
      <c r="V2632" s="196"/>
    </row>
    <row r="2633" spans="21:22" ht="15.75">
      <c r="U2633" s="196"/>
      <c r="V2633" s="196"/>
    </row>
    <row r="2634" spans="21:22" ht="15.75">
      <c r="U2634" s="196"/>
      <c r="V2634" s="196"/>
    </row>
    <row r="2635" spans="21:22" ht="15.75">
      <c r="U2635" s="196"/>
      <c r="V2635" s="196"/>
    </row>
    <row r="2636" spans="21:22" ht="15.75">
      <c r="U2636" s="196"/>
      <c r="V2636" s="196"/>
    </row>
    <row r="2637" spans="21:22" ht="15.75">
      <c r="U2637" s="196"/>
      <c r="V2637" s="196"/>
    </row>
    <row r="2638" spans="21:22" ht="15.75">
      <c r="U2638" s="196"/>
      <c r="V2638" s="196"/>
    </row>
    <row r="2639" spans="21:22" ht="15.75">
      <c r="U2639" s="196"/>
      <c r="V2639" s="196"/>
    </row>
    <row r="2640" spans="21:22" ht="15.75">
      <c r="U2640" s="196"/>
      <c r="V2640" s="196"/>
    </row>
    <row r="2641" spans="21:22" ht="15.75">
      <c r="U2641" s="196"/>
      <c r="V2641" s="196"/>
    </row>
    <row r="2642" spans="21:22" ht="15.75">
      <c r="U2642" s="196"/>
      <c r="V2642" s="196"/>
    </row>
    <row r="2643" spans="21:22" ht="15.75">
      <c r="U2643" s="196"/>
      <c r="V2643" s="196"/>
    </row>
    <row r="2644" spans="21:22" ht="15.75">
      <c r="U2644" s="196"/>
      <c r="V2644" s="196"/>
    </row>
    <row r="2645" spans="21:22" ht="15.75">
      <c r="U2645" s="196"/>
      <c r="V2645" s="196"/>
    </row>
    <row r="2646" spans="21:22" ht="15.75">
      <c r="U2646" s="196"/>
      <c r="V2646" s="196"/>
    </row>
    <row r="2647" spans="21:22" ht="15.75">
      <c r="U2647" s="196"/>
      <c r="V2647" s="196"/>
    </row>
    <row r="2648" spans="21:22" ht="15.75">
      <c r="U2648" s="196"/>
      <c r="V2648" s="196"/>
    </row>
    <row r="2649" spans="21:22" ht="15.75">
      <c r="U2649" s="196"/>
      <c r="V2649" s="196"/>
    </row>
    <row r="2650" spans="21:22" ht="15.75">
      <c r="U2650" s="196"/>
      <c r="V2650" s="196"/>
    </row>
    <row r="2651" spans="21:22" ht="15.75">
      <c r="U2651" s="196"/>
      <c r="V2651" s="196"/>
    </row>
    <row r="2652" spans="21:22" ht="15.75">
      <c r="U2652" s="196"/>
      <c r="V2652" s="196"/>
    </row>
    <row r="2653" spans="21:22" ht="15.75">
      <c r="U2653" s="196"/>
      <c r="V2653" s="196"/>
    </row>
    <row r="2654" spans="21:22" ht="15.75">
      <c r="U2654" s="196"/>
      <c r="V2654" s="196"/>
    </row>
    <row r="2655" spans="21:22" ht="15.75">
      <c r="U2655" s="196"/>
      <c r="V2655" s="196"/>
    </row>
    <row r="2656" spans="21:22" ht="15.75">
      <c r="U2656" s="196"/>
      <c r="V2656" s="196"/>
    </row>
    <row r="2657" spans="21:22" ht="15.75">
      <c r="U2657" s="196"/>
      <c r="V2657" s="196"/>
    </row>
    <row r="2658" spans="21:22" ht="15.75">
      <c r="U2658" s="196"/>
      <c r="V2658" s="196"/>
    </row>
    <row r="2659" spans="21:22" ht="15.75">
      <c r="U2659" s="196"/>
      <c r="V2659" s="196"/>
    </row>
    <row r="2660" spans="21:22" ht="15.75">
      <c r="U2660" s="196"/>
      <c r="V2660" s="196"/>
    </row>
    <row r="2661" spans="21:22" ht="15.75">
      <c r="U2661" s="196"/>
      <c r="V2661" s="196"/>
    </row>
    <row r="2662" spans="21:22" ht="15.75">
      <c r="U2662" s="196"/>
      <c r="V2662" s="196"/>
    </row>
    <row r="2663" spans="21:22" ht="15.75">
      <c r="U2663" s="196"/>
      <c r="V2663" s="196"/>
    </row>
    <row r="2664" spans="21:22" ht="15.75">
      <c r="U2664" s="196"/>
      <c r="V2664" s="196"/>
    </row>
    <row r="2665" spans="21:22" ht="15.75">
      <c r="U2665" s="196"/>
      <c r="V2665" s="196"/>
    </row>
    <row r="2666" spans="21:22" ht="15.75">
      <c r="U2666" s="196"/>
      <c r="V2666" s="196"/>
    </row>
    <row r="2667" spans="21:22" ht="15.75">
      <c r="U2667" s="196"/>
      <c r="V2667" s="196"/>
    </row>
    <row r="2668" spans="21:22" ht="15.75">
      <c r="U2668" s="196"/>
      <c r="V2668" s="196"/>
    </row>
    <row r="2669" spans="21:22" ht="15.75">
      <c r="U2669" s="196"/>
      <c r="V2669" s="196"/>
    </row>
    <row r="2670" spans="21:22" ht="15.75">
      <c r="U2670" s="196"/>
      <c r="V2670" s="196"/>
    </row>
    <row r="2671" spans="21:22" ht="15.75">
      <c r="U2671" s="196"/>
      <c r="V2671" s="196"/>
    </row>
    <row r="2672" spans="21:22" ht="15.75">
      <c r="U2672" s="196"/>
      <c r="V2672" s="196"/>
    </row>
    <row r="2673" spans="21:22" ht="15.75">
      <c r="U2673" s="196"/>
      <c r="V2673" s="196"/>
    </row>
    <row r="2674" spans="21:22" ht="15.75">
      <c r="U2674" s="196"/>
      <c r="V2674" s="196"/>
    </row>
    <row r="2675" spans="21:22" ht="15.75">
      <c r="U2675" s="196"/>
      <c r="V2675" s="196"/>
    </row>
    <row r="2676" spans="21:22" ht="15.75">
      <c r="U2676" s="196"/>
      <c r="V2676" s="196"/>
    </row>
    <row r="2677" spans="21:22" ht="15.75">
      <c r="U2677" s="196"/>
      <c r="V2677" s="196"/>
    </row>
    <row r="2678" spans="21:22" ht="15.75">
      <c r="U2678" s="196"/>
      <c r="V2678" s="196"/>
    </row>
    <row r="2679" spans="21:22" ht="15.75">
      <c r="U2679" s="196"/>
      <c r="V2679" s="196"/>
    </row>
    <row r="2680" spans="21:22" ht="15.75">
      <c r="U2680" s="196"/>
      <c r="V2680" s="196"/>
    </row>
    <row r="2681" spans="21:22" ht="15.75">
      <c r="U2681" s="196"/>
      <c r="V2681" s="196"/>
    </row>
    <row r="2682" spans="21:22" ht="15.75">
      <c r="U2682" s="196"/>
      <c r="V2682" s="196"/>
    </row>
    <row r="2683" spans="21:22" ht="15.75">
      <c r="U2683" s="196"/>
      <c r="V2683" s="196"/>
    </row>
    <row r="2684" spans="21:22" ht="15.75">
      <c r="U2684" s="196"/>
      <c r="V2684" s="196"/>
    </row>
    <row r="2685" spans="21:22" ht="15.75">
      <c r="U2685" s="196"/>
      <c r="V2685" s="196"/>
    </row>
    <row r="2686" spans="21:22" ht="15.75">
      <c r="U2686" s="196"/>
      <c r="V2686" s="196"/>
    </row>
    <row r="2687" spans="21:22" ht="15.75">
      <c r="U2687" s="196"/>
      <c r="V2687" s="196"/>
    </row>
    <row r="2688" spans="21:22" ht="15.75">
      <c r="U2688" s="196"/>
      <c r="V2688" s="196"/>
    </row>
    <row r="2689" spans="21:22" ht="15.75">
      <c r="U2689" s="196"/>
      <c r="V2689" s="196"/>
    </row>
    <row r="2690" spans="21:22" ht="15.75">
      <c r="U2690" s="196"/>
      <c r="V2690" s="196"/>
    </row>
    <row r="2691" spans="21:22" ht="15.75">
      <c r="U2691" s="196"/>
      <c r="V2691" s="196"/>
    </row>
    <row r="2692" spans="21:22" ht="15.75">
      <c r="U2692" s="196"/>
      <c r="V2692" s="196"/>
    </row>
    <row r="2693" spans="21:22" ht="15.75">
      <c r="U2693" s="196"/>
      <c r="V2693" s="196"/>
    </row>
    <row r="2694" spans="21:22" ht="15.75">
      <c r="U2694" s="196"/>
      <c r="V2694" s="196"/>
    </row>
    <row r="2695" spans="21:22" ht="15.75">
      <c r="U2695" s="196"/>
      <c r="V2695" s="196"/>
    </row>
    <row r="2696" spans="21:22" ht="15.75">
      <c r="U2696" s="196"/>
      <c r="V2696" s="196"/>
    </row>
    <row r="2697" spans="21:22" ht="15.75">
      <c r="U2697" s="196"/>
      <c r="V2697" s="196"/>
    </row>
    <row r="2698" spans="21:22" ht="15.75">
      <c r="U2698" s="196"/>
      <c r="V2698" s="196"/>
    </row>
    <row r="2699" spans="21:22" ht="15.75">
      <c r="U2699" s="196"/>
      <c r="V2699" s="196"/>
    </row>
    <row r="2700" spans="21:22" ht="15.75">
      <c r="U2700" s="196"/>
      <c r="V2700" s="196"/>
    </row>
    <row r="2701" spans="21:22" ht="15.75">
      <c r="U2701" s="196"/>
      <c r="V2701" s="196"/>
    </row>
    <row r="2702" spans="21:22" ht="15.75">
      <c r="U2702" s="196"/>
      <c r="V2702" s="196"/>
    </row>
    <row r="2703" spans="21:22" ht="15.75">
      <c r="U2703" s="196"/>
      <c r="V2703" s="196"/>
    </row>
    <row r="2704" spans="21:22" ht="15.75">
      <c r="U2704" s="196"/>
      <c r="V2704" s="196"/>
    </row>
    <row r="2705" spans="21:22" ht="15.75">
      <c r="U2705" s="196"/>
      <c r="V2705" s="196"/>
    </row>
    <row r="2706" spans="21:22" ht="15.75">
      <c r="U2706" s="196"/>
      <c r="V2706" s="196"/>
    </row>
    <row r="2707" spans="21:22" ht="15.75">
      <c r="U2707" s="196"/>
      <c r="V2707" s="196"/>
    </row>
    <row r="2708" spans="21:22" ht="15.75">
      <c r="U2708" s="196"/>
      <c r="V2708" s="196"/>
    </row>
    <row r="2709" spans="21:22" ht="15.75">
      <c r="U2709" s="196"/>
      <c r="V2709" s="196"/>
    </row>
    <row r="2710" spans="21:22" ht="15.75">
      <c r="U2710" s="196"/>
      <c r="V2710" s="196"/>
    </row>
    <row r="2711" spans="21:22" ht="15.75">
      <c r="U2711" s="196"/>
      <c r="V2711" s="196"/>
    </row>
    <row r="2712" spans="21:22" ht="15.75">
      <c r="U2712" s="196"/>
      <c r="V2712" s="196"/>
    </row>
    <row r="2713" spans="21:22" ht="15.75">
      <c r="U2713" s="196"/>
      <c r="V2713" s="196"/>
    </row>
    <row r="2714" spans="21:22" ht="15.75">
      <c r="U2714" s="196"/>
      <c r="V2714" s="196"/>
    </row>
    <row r="2715" spans="21:22" ht="15.75">
      <c r="U2715" s="196"/>
      <c r="V2715" s="196"/>
    </row>
    <row r="2716" spans="21:22" ht="15.75">
      <c r="U2716" s="196"/>
      <c r="V2716" s="196"/>
    </row>
    <row r="2717" spans="21:22" ht="15.75">
      <c r="U2717" s="196"/>
      <c r="V2717" s="196"/>
    </row>
    <row r="2718" spans="21:22" ht="15.75">
      <c r="U2718" s="196"/>
      <c r="V2718" s="196"/>
    </row>
    <row r="2719" spans="21:22" ht="15.75">
      <c r="U2719" s="196"/>
      <c r="V2719" s="196"/>
    </row>
    <row r="2720" spans="21:22" ht="15.75">
      <c r="U2720" s="196"/>
      <c r="V2720" s="196"/>
    </row>
    <row r="2721" spans="21:22" ht="15.75">
      <c r="U2721" s="196"/>
      <c r="V2721" s="196"/>
    </row>
    <row r="2722" spans="21:22" ht="15.75">
      <c r="U2722" s="196"/>
      <c r="V2722" s="196"/>
    </row>
    <row r="2723" spans="21:22" ht="15.75">
      <c r="U2723" s="196"/>
      <c r="V2723" s="196"/>
    </row>
    <row r="2724" spans="21:22" ht="15.75">
      <c r="U2724" s="196"/>
      <c r="V2724" s="196"/>
    </row>
    <row r="2725" spans="21:22" ht="15.75">
      <c r="U2725" s="196"/>
      <c r="V2725" s="196"/>
    </row>
    <row r="2726" spans="21:22" ht="15.75">
      <c r="U2726" s="196"/>
      <c r="V2726" s="196"/>
    </row>
    <row r="2727" spans="21:22" ht="15.75">
      <c r="U2727" s="196"/>
      <c r="V2727" s="196"/>
    </row>
    <row r="2728" spans="21:22" ht="15.75">
      <c r="U2728" s="196"/>
      <c r="V2728" s="196"/>
    </row>
    <row r="2729" spans="21:22" ht="15.75">
      <c r="U2729" s="196"/>
      <c r="V2729" s="196"/>
    </row>
    <row r="2730" spans="21:22" ht="15.75">
      <c r="U2730" s="196"/>
      <c r="V2730" s="196"/>
    </row>
    <row r="2731" spans="21:22" ht="15.75">
      <c r="U2731" s="196"/>
      <c r="V2731" s="196"/>
    </row>
    <row r="2732" spans="21:22" ht="15.75">
      <c r="U2732" s="196"/>
      <c r="V2732" s="196"/>
    </row>
    <row r="2733" spans="21:22" ht="15.75">
      <c r="U2733" s="196"/>
      <c r="V2733" s="196"/>
    </row>
    <row r="2734" spans="21:22" ht="15.75">
      <c r="U2734" s="196"/>
      <c r="V2734" s="196"/>
    </row>
    <row r="2735" spans="21:22" ht="15.75">
      <c r="U2735" s="196"/>
      <c r="V2735" s="196"/>
    </row>
    <row r="2736" spans="21:22" ht="15.75">
      <c r="U2736" s="196"/>
      <c r="V2736" s="196"/>
    </row>
    <row r="2737" spans="21:22" ht="15.75">
      <c r="U2737" s="196"/>
      <c r="V2737" s="196"/>
    </row>
    <row r="2738" spans="21:22" ht="15.75">
      <c r="U2738" s="196"/>
      <c r="V2738" s="196"/>
    </row>
    <row r="2739" spans="21:22" ht="15.75">
      <c r="U2739" s="196"/>
      <c r="V2739" s="196"/>
    </row>
    <row r="2740" spans="21:22" ht="15.75">
      <c r="U2740" s="196"/>
      <c r="V2740" s="196"/>
    </row>
    <row r="2741" spans="21:22" ht="15.75">
      <c r="U2741" s="196"/>
      <c r="V2741" s="196"/>
    </row>
    <row r="2742" spans="21:22" ht="15.75">
      <c r="U2742" s="196"/>
      <c r="V2742" s="196"/>
    </row>
    <row r="2743" spans="21:22" ht="15.75">
      <c r="U2743" s="196"/>
      <c r="V2743" s="196"/>
    </row>
    <row r="2744" spans="21:22" ht="15.75">
      <c r="U2744" s="196"/>
      <c r="V2744" s="196"/>
    </row>
    <row r="2745" spans="21:22" ht="15.75">
      <c r="U2745" s="196"/>
      <c r="V2745" s="196"/>
    </row>
    <row r="2746" spans="21:22" ht="15.75">
      <c r="U2746" s="196"/>
      <c r="V2746" s="196"/>
    </row>
    <row r="2747" spans="21:22" ht="15.75">
      <c r="U2747" s="196"/>
      <c r="V2747" s="196"/>
    </row>
    <row r="2748" spans="21:22" ht="15.75">
      <c r="U2748" s="196"/>
      <c r="V2748" s="196"/>
    </row>
    <row r="2749" spans="21:22" ht="15.75">
      <c r="U2749" s="196"/>
      <c r="V2749" s="196"/>
    </row>
    <row r="2750" spans="21:22" ht="15.75">
      <c r="U2750" s="196"/>
      <c r="V2750" s="196"/>
    </row>
    <row r="2751" spans="21:22" ht="15.75">
      <c r="U2751" s="196"/>
      <c r="V2751" s="196"/>
    </row>
    <row r="2752" spans="21:22" ht="15.75">
      <c r="U2752" s="196"/>
      <c r="V2752" s="196"/>
    </row>
    <row r="2753" spans="21:22" ht="15.75">
      <c r="U2753" s="196"/>
      <c r="V2753" s="196"/>
    </row>
    <row r="2754" spans="21:22" ht="15.75">
      <c r="U2754" s="196"/>
      <c r="V2754" s="196"/>
    </row>
    <row r="2755" spans="21:22" ht="15.75">
      <c r="U2755" s="196"/>
      <c r="V2755" s="196"/>
    </row>
    <row r="2756" spans="21:22" ht="15.75">
      <c r="U2756" s="196"/>
      <c r="V2756" s="196"/>
    </row>
    <row r="2757" spans="21:22" ht="15.75">
      <c r="U2757" s="196"/>
      <c r="V2757" s="196"/>
    </row>
    <row r="2758" spans="21:22" ht="15.75">
      <c r="U2758" s="196"/>
      <c r="V2758" s="196"/>
    </row>
    <row r="2759" spans="21:22" ht="15.75">
      <c r="U2759" s="196"/>
      <c r="V2759" s="196"/>
    </row>
    <row r="2760" spans="21:22" ht="15.75">
      <c r="U2760" s="196"/>
      <c r="V2760" s="196"/>
    </row>
    <row r="2761" spans="21:22" ht="15.75">
      <c r="U2761" s="196"/>
      <c r="V2761" s="196"/>
    </row>
    <row r="2762" spans="21:22" ht="15.75">
      <c r="U2762" s="196"/>
      <c r="V2762" s="196"/>
    </row>
    <row r="2763" spans="21:22" ht="15.75">
      <c r="U2763" s="196"/>
      <c r="V2763" s="196"/>
    </row>
    <row r="2764" spans="21:22" ht="15.75">
      <c r="U2764" s="196"/>
      <c r="V2764" s="196"/>
    </row>
    <row r="2765" spans="21:22" ht="15.75">
      <c r="U2765" s="196"/>
      <c r="V2765" s="196"/>
    </row>
    <row r="2766" spans="21:22" ht="15.75">
      <c r="U2766" s="196"/>
      <c r="V2766" s="196"/>
    </row>
    <row r="2767" spans="21:22" ht="15.75">
      <c r="U2767" s="196"/>
      <c r="V2767" s="196"/>
    </row>
    <row r="2768" spans="21:22" ht="15.75">
      <c r="U2768" s="196"/>
      <c r="V2768" s="196"/>
    </row>
    <row r="2769" spans="21:22" ht="15.75">
      <c r="U2769" s="196"/>
      <c r="V2769" s="196"/>
    </row>
    <row r="2770" spans="21:22" ht="15.75">
      <c r="U2770" s="196"/>
      <c r="V2770" s="196"/>
    </row>
    <row r="2771" spans="21:22" ht="15.75">
      <c r="U2771" s="196"/>
      <c r="V2771" s="196"/>
    </row>
    <row r="2772" spans="21:22" ht="15.75">
      <c r="U2772" s="196"/>
      <c r="V2772" s="196"/>
    </row>
    <row r="2773" spans="21:22" ht="15.75">
      <c r="U2773" s="196"/>
      <c r="V2773" s="196"/>
    </row>
    <row r="2774" spans="21:22" ht="15.75">
      <c r="U2774" s="196"/>
      <c r="V2774" s="196"/>
    </row>
    <row r="2775" spans="21:22" ht="15.75">
      <c r="U2775" s="196"/>
      <c r="V2775" s="196"/>
    </row>
    <row r="2776" spans="21:22" ht="15.75">
      <c r="U2776" s="196"/>
      <c r="V2776" s="196"/>
    </row>
    <row r="2777" spans="21:22" ht="15.75">
      <c r="U2777" s="196"/>
      <c r="V2777" s="196"/>
    </row>
    <row r="2778" spans="21:22" ht="15.75">
      <c r="U2778" s="196"/>
      <c r="V2778" s="196"/>
    </row>
    <row r="2779" spans="21:22" ht="15.75">
      <c r="U2779" s="196"/>
      <c r="V2779" s="196"/>
    </row>
    <row r="2780" spans="21:22" ht="15.75">
      <c r="U2780" s="196"/>
      <c r="V2780" s="196"/>
    </row>
    <row r="2781" spans="21:22" ht="15.75">
      <c r="U2781" s="196"/>
      <c r="V2781" s="196"/>
    </row>
    <row r="2782" spans="21:22" ht="15.75">
      <c r="U2782" s="196"/>
      <c r="V2782" s="196"/>
    </row>
    <row r="2783" spans="21:22" ht="15.75">
      <c r="U2783" s="196"/>
      <c r="V2783" s="196"/>
    </row>
    <row r="2784" spans="21:22" ht="15.75">
      <c r="U2784" s="196"/>
      <c r="V2784" s="196"/>
    </row>
    <row r="2785" spans="21:22" ht="15.75">
      <c r="U2785" s="196"/>
      <c r="V2785" s="196"/>
    </row>
    <row r="2786" spans="21:22" ht="15.75">
      <c r="U2786" s="196"/>
      <c r="V2786" s="196"/>
    </row>
    <row r="2787" spans="21:22" ht="15.75">
      <c r="U2787" s="196"/>
      <c r="V2787" s="196"/>
    </row>
    <row r="2788" spans="21:22" ht="15.75">
      <c r="U2788" s="196"/>
      <c r="V2788" s="196"/>
    </row>
    <row r="2789" spans="21:22" ht="15.75">
      <c r="U2789" s="196"/>
      <c r="V2789" s="196"/>
    </row>
    <row r="2790" spans="21:22" ht="15.75">
      <c r="U2790" s="196"/>
      <c r="V2790" s="196"/>
    </row>
    <row r="2791" spans="21:22" ht="15.75">
      <c r="U2791" s="196"/>
      <c r="V2791" s="196"/>
    </row>
    <row r="2792" spans="21:22" ht="15.75">
      <c r="U2792" s="196"/>
      <c r="V2792" s="196"/>
    </row>
    <row r="2793" spans="21:22" ht="15.75">
      <c r="U2793" s="196"/>
      <c r="V2793" s="196"/>
    </row>
    <row r="2794" spans="21:22" ht="15.75">
      <c r="U2794" s="196"/>
      <c r="V2794" s="196"/>
    </row>
    <row r="2795" spans="21:22" ht="15.75">
      <c r="U2795" s="196"/>
      <c r="V2795" s="196"/>
    </row>
    <row r="2796" spans="21:22" ht="15.75">
      <c r="U2796" s="196"/>
      <c r="V2796" s="196"/>
    </row>
    <row r="2797" spans="21:22" ht="15.75">
      <c r="U2797" s="196"/>
      <c r="V2797" s="196"/>
    </row>
    <row r="2798" spans="21:22" ht="15.75">
      <c r="U2798" s="196"/>
      <c r="V2798" s="196"/>
    </row>
    <row r="2799" spans="21:22" ht="15.75">
      <c r="U2799" s="196"/>
      <c r="V2799" s="196"/>
    </row>
    <row r="2800" spans="21:22" ht="15.75">
      <c r="U2800" s="196"/>
      <c r="V2800" s="196"/>
    </row>
    <row r="2801" spans="21:22" ht="15.75">
      <c r="U2801" s="196"/>
      <c r="V2801" s="196"/>
    </row>
    <row r="2802" spans="21:22" ht="15.75">
      <c r="U2802" s="196"/>
      <c r="V2802" s="196"/>
    </row>
    <row r="2803" spans="21:22" ht="15.75">
      <c r="U2803" s="196"/>
      <c r="V2803" s="196"/>
    </row>
    <row r="2804" spans="21:22" ht="15.75">
      <c r="U2804" s="196"/>
      <c r="V2804" s="196"/>
    </row>
    <row r="2805" spans="21:22" ht="15.75">
      <c r="U2805" s="196"/>
      <c r="V2805" s="196"/>
    </row>
    <row r="2806" spans="21:22" ht="15.75">
      <c r="U2806" s="196"/>
      <c r="V2806" s="196"/>
    </row>
    <row r="2807" spans="21:22" ht="15.75">
      <c r="U2807" s="196"/>
      <c r="V2807" s="196"/>
    </row>
    <row r="2808" spans="21:22" ht="15.75">
      <c r="U2808" s="196"/>
      <c r="V2808" s="196"/>
    </row>
    <row r="2809" spans="21:22" ht="15.75">
      <c r="U2809" s="196"/>
      <c r="V2809" s="196"/>
    </row>
    <row r="2810" spans="21:22" ht="15.75">
      <c r="U2810" s="196"/>
      <c r="V2810" s="196"/>
    </row>
    <row r="2811" spans="21:22" ht="15.75">
      <c r="U2811" s="196"/>
      <c r="V2811" s="196"/>
    </row>
    <row r="2812" spans="21:22" ht="15.75">
      <c r="U2812" s="196"/>
      <c r="V2812" s="196"/>
    </row>
    <row r="2813" spans="21:22" ht="15.75">
      <c r="U2813" s="196"/>
      <c r="V2813" s="196"/>
    </row>
    <row r="2814" spans="21:22" ht="15.75">
      <c r="U2814" s="196"/>
      <c r="V2814" s="196"/>
    </row>
    <row r="2815" spans="21:22" ht="15.75">
      <c r="U2815" s="196"/>
      <c r="V2815" s="196"/>
    </row>
    <row r="2816" spans="21:22" ht="15.75">
      <c r="U2816" s="196"/>
      <c r="V2816" s="196"/>
    </row>
    <row r="2817" spans="21:22" ht="15.75">
      <c r="U2817" s="196"/>
      <c r="V2817" s="196"/>
    </row>
    <row r="2818" spans="21:22" ht="15.75">
      <c r="U2818" s="196"/>
      <c r="V2818" s="196"/>
    </row>
    <row r="2819" spans="21:22" ht="15.75">
      <c r="U2819" s="196"/>
      <c r="V2819" s="196"/>
    </row>
    <row r="2820" spans="21:22" ht="15.75">
      <c r="U2820" s="196"/>
      <c r="V2820" s="196"/>
    </row>
    <row r="2821" spans="21:22" ht="15.75">
      <c r="U2821" s="196"/>
      <c r="V2821" s="196"/>
    </row>
    <row r="2822" spans="21:22" ht="15.75">
      <c r="U2822" s="196"/>
      <c r="V2822" s="196"/>
    </row>
    <row r="2823" spans="21:22" ht="15.75">
      <c r="U2823" s="196"/>
      <c r="V2823" s="196"/>
    </row>
    <row r="2824" spans="21:22" ht="15.75">
      <c r="U2824" s="196"/>
      <c r="V2824" s="196"/>
    </row>
    <row r="2825" spans="21:22" ht="15.75">
      <c r="U2825" s="196"/>
      <c r="V2825" s="196"/>
    </row>
    <row r="2826" spans="21:22" ht="15.75">
      <c r="U2826" s="196"/>
      <c r="V2826" s="196"/>
    </row>
    <row r="2827" spans="21:22" ht="15.75">
      <c r="U2827" s="196"/>
      <c r="V2827" s="196"/>
    </row>
    <row r="2828" spans="21:22" ht="15.75">
      <c r="U2828" s="196"/>
      <c r="V2828" s="196"/>
    </row>
    <row r="2829" spans="21:22" ht="15.75">
      <c r="U2829" s="196"/>
      <c r="V2829" s="196"/>
    </row>
    <row r="2830" spans="21:22" ht="15.75">
      <c r="U2830" s="196"/>
      <c r="V2830" s="196"/>
    </row>
    <row r="2831" spans="21:22" ht="15.75">
      <c r="U2831" s="196"/>
      <c r="V2831" s="196"/>
    </row>
    <row r="2832" spans="21:22" ht="15.75">
      <c r="U2832" s="196"/>
      <c r="V2832" s="196"/>
    </row>
    <row r="2833" spans="21:22" ht="15.75">
      <c r="U2833" s="196"/>
      <c r="V2833" s="196"/>
    </row>
    <row r="2834" spans="21:22" ht="15.75">
      <c r="U2834" s="196"/>
      <c r="V2834" s="196"/>
    </row>
    <row r="2835" spans="21:22" ht="15.75">
      <c r="U2835" s="196"/>
      <c r="V2835" s="196"/>
    </row>
    <row r="2836" spans="21:22" ht="15.75">
      <c r="U2836" s="196"/>
      <c r="V2836" s="196"/>
    </row>
    <row r="2837" spans="21:22" ht="15.75">
      <c r="U2837" s="196"/>
      <c r="V2837" s="196"/>
    </row>
    <row r="2838" spans="21:22" ht="15.75">
      <c r="U2838" s="196"/>
      <c r="V2838" s="196"/>
    </row>
    <row r="2839" spans="21:22" ht="15.75">
      <c r="U2839" s="196"/>
      <c r="V2839" s="196"/>
    </row>
    <row r="2840" spans="21:22" ht="15.75">
      <c r="U2840" s="196"/>
      <c r="V2840" s="196"/>
    </row>
    <row r="2841" spans="21:22" ht="15.75">
      <c r="U2841" s="196"/>
      <c r="V2841" s="196"/>
    </row>
    <row r="2842" spans="21:22" ht="15.75">
      <c r="U2842" s="196"/>
      <c r="V2842" s="196"/>
    </row>
    <row r="2843" spans="21:22" ht="15.75">
      <c r="U2843" s="196"/>
      <c r="V2843" s="196"/>
    </row>
    <row r="2844" spans="21:22" ht="15.75">
      <c r="U2844" s="196"/>
      <c r="V2844" s="196"/>
    </row>
    <row r="2845" spans="21:22" ht="15.75">
      <c r="U2845" s="196"/>
      <c r="V2845" s="196"/>
    </row>
    <row r="2846" spans="21:22" ht="15.75">
      <c r="U2846" s="196"/>
      <c r="V2846" s="196"/>
    </row>
    <row r="2847" spans="21:22" ht="15.75">
      <c r="U2847" s="196"/>
      <c r="V2847" s="196"/>
    </row>
    <row r="2848" spans="21:22" ht="15.75">
      <c r="U2848" s="196"/>
      <c r="V2848" s="196"/>
    </row>
    <row r="2849" spans="21:22" ht="15.75">
      <c r="U2849" s="196"/>
      <c r="V2849" s="196"/>
    </row>
    <row r="2850" spans="21:22" ht="15.75">
      <c r="U2850" s="196"/>
      <c r="V2850" s="196"/>
    </row>
    <row r="2851" spans="21:22" ht="15.75">
      <c r="U2851" s="196"/>
      <c r="V2851" s="196"/>
    </row>
    <row r="2852" spans="21:22" ht="15.75">
      <c r="U2852" s="196"/>
      <c r="V2852" s="196"/>
    </row>
    <row r="2853" spans="21:22" ht="15.75">
      <c r="U2853" s="196"/>
      <c r="V2853" s="196"/>
    </row>
    <row r="2854" spans="21:22" ht="15.75">
      <c r="U2854" s="196"/>
      <c r="V2854" s="196"/>
    </row>
    <row r="2855" spans="21:22" ht="15.75">
      <c r="U2855" s="196"/>
      <c r="V2855" s="196"/>
    </row>
    <row r="2856" spans="21:22" ht="15.75">
      <c r="U2856" s="196"/>
      <c r="V2856" s="196"/>
    </row>
    <row r="2857" spans="21:22" ht="15.75">
      <c r="U2857" s="196"/>
      <c r="V2857" s="196"/>
    </row>
    <row r="2858" spans="21:22" ht="15.75">
      <c r="U2858" s="196"/>
      <c r="V2858" s="196"/>
    </row>
    <row r="2859" spans="21:22" ht="15.75">
      <c r="U2859" s="196"/>
      <c r="V2859" s="196"/>
    </row>
    <row r="2860" spans="21:22" ht="15.75">
      <c r="U2860" s="196"/>
      <c r="V2860" s="196"/>
    </row>
    <row r="2861" spans="21:22" ht="15.75">
      <c r="U2861" s="196"/>
      <c r="V2861" s="196"/>
    </row>
    <row r="2862" spans="21:22" ht="15.75">
      <c r="U2862" s="196"/>
      <c r="V2862" s="196"/>
    </row>
    <row r="2863" spans="21:22" ht="15.75">
      <c r="U2863" s="196"/>
      <c r="V2863" s="196"/>
    </row>
    <row r="2864" spans="21:22" ht="15.75">
      <c r="U2864" s="196"/>
      <c r="V2864" s="196"/>
    </row>
    <row r="2865" spans="21:22" ht="15.75">
      <c r="U2865" s="196"/>
      <c r="V2865" s="196"/>
    </row>
    <row r="2866" spans="21:22" ht="15.75">
      <c r="U2866" s="196"/>
      <c r="V2866" s="196"/>
    </row>
    <row r="2867" spans="21:22" ht="15.75">
      <c r="U2867" s="196"/>
      <c r="V2867" s="196"/>
    </row>
    <row r="2868" spans="21:22" ht="15.75">
      <c r="U2868" s="196"/>
      <c r="V2868" s="196"/>
    </row>
    <row r="2869" spans="21:22" ht="15.75">
      <c r="U2869" s="196"/>
      <c r="V2869" s="196"/>
    </row>
    <row r="2870" spans="21:22" ht="15.75">
      <c r="U2870" s="196"/>
      <c r="V2870" s="196"/>
    </row>
    <row r="2871" spans="21:22" ht="15.75">
      <c r="U2871" s="196"/>
      <c r="V2871" s="196"/>
    </row>
    <row r="2872" spans="21:22" ht="15.75">
      <c r="U2872" s="196"/>
      <c r="V2872" s="196"/>
    </row>
    <row r="2873" spans="21:22" ht="15.75">
      <c r="U2873" s="196"/>
      <c r="V2873" s="196"/>
    </row>
    <row r="2874" spans="21:22" ht="15.75">
      <c r="U2874" s="196"/>
      <c r="V2874" s="196"/>
    </row>
    <row r="2875" spans="21:22" ht="15.75">
      <c r="U2875" s="196"/>
      <c r="V2875" s="196"/>
    </row>
    <row r="2876" spans="21:22" ht="15.75">
      <c r="U2876" s="196"/>
      <c r="V2876" s="196"/>
    </row>
    <row r="2877" spans="21:22" ht="15.75">
      <c r="U2877" s="196"/>
      <c r="V2877" s="196"/>
    </row>
    <row r="2878" spans="21:22" ht="15.75">
      <c r="U2878" s="196"/>
      <c r="V2878" s="196"/>
    </row>
    <row r="2879" spans="21:22" ht="15.75">
      <c r="U2879" s="196"/>
      <c r="V2879" s="196"/>
    </row>
    <row r="2880" spans="21:22" ht="15.75">
      <c r="U2880" s="196"/>
      <c r="V2880" s="196"/>
    </row>
    <row r="2881" spans="21:22" ht="15.75">
      <c r="U2881" s="196"/>
      <c r="V2881" s="196"/>
    </row>
    <row r="2882" spans="21:22" ht="15.75">
      <c r="U2882" s="196"/>
      <c r="V2882" s="196"/>
    </row>
    <row r="2883" spans="21:22" ht="15.75">
      <c r="U2883" s="196"/>
      <c r="V2883" s="196"/>
    </row>
    <row r="2884" spans="21:22" ht="15.75">
      <c r="U2884" s="196"/>
      <c r="V2884" s="196"/>
    </row>
    <row r="2885" spans="21:22" ht="15.75">
      <c r="U2885" s="196"/>
      <c r="V2885" s="196"/>
    </row>
    <row r="2886" spans="21:22" ht="15.75">
      <c r="U2886" s="196"/>
      <c r="V2886" s="196"/>
    </row>
    <row r="2887" spans="21:22" ht="15.75">
      <c r="U2887" s="196"/>
      <c r="V2887" s="196"/>
    </row>
    <row r="2888" spans="21:22" ht="15.75">
      <c r="U2888" s="196"/>
      <c r="V2888" s="196"/>
    </row>
    <row r="2889" spans="21:22" ht="15.75">
      <c r="U2889" s="196"/>
      <c r="V2889" s="196"/>
    </row>
    <row r="2890" spans="21:22" ht="15.75">
      <c r="U2890" s="196"/>
      <c r="V2890" s="196"/>
    </row>
    <row r="2891" spans="21:22" ht="15.75">
      <c r="U2891" s="196"/>
      <c r="V2891" s="196"/>
    </row>
    <row r="2892" spans="21:22" ht="15.75">
      <c r="U2892" s="196"/>
      <c r="V2892" s="196"/>
    </row>
    <row r="2893" spans="21:22" ht="15.75">
      <c r="U2893" s="196"/>
      <c r="V2893" s="196"/>
    </row>
    <row r="2894" spans="21:22" ht="15.75">
      <c r="U2894" s="196"/>
      <c r="V2894" s="196"/>
    </row>
    <row r="2895" spans="21:22" ht="15.75">
      <c r="U2895" s="196"/>
      <c r="V2895" s="196"/>
    </row>
    <row r="2896" spans="21:22" ht="15.75">
      <c r="U2896" s="196"/>
      <c r="V2896" s="196"/>
    </row>
    <row r="2897" spans="21:22" ht="15.75">
      <c r="U2897" s="196"/>
      <c r="V2897" s="196"/>
    </row>
    <row r="2898" spans="21:22" ht="15.75">
      <c r="U2898" s="196"/>
      <c r="V2898" s="196"/>
    </row>
    <row r="2899" spans="21:22" ht="15.75">
      <c r="U2899" s="196"/>
      <c r="V2899" s="196"/>
    </row>
    <row r="2900" spans="21:22" ht="15.75">
      <c r="U2900" s="196"/>
      <c r="V2900" s="196"/>
    </row>
    <row r="2901" spans="21:22" ht="15.75">
      <c r="U2901" s="196"/>
      <c r="V2901" s="196"/>
    </row>
    <row r="2902" spans="21:22" ht="15.75">
      <c r="U2902" s="196"/>
      <c r="V2902" s="196"/>
    </row>
    <row r="2903" spans="21:22" ht="15.75">
      <c r="U2903" s="196"/>
      <c r="V2903" s="196"/>
    </row>
    <row r="2904" spans="21:22" ht="15.75">
      <c r="U2904" s="196"/>
      <c r="V2904" s="196"/>
    </row>
    <row r="2905" spans="21:22" ht="15.75">
      <c r="U2905" s="196"/>
      <c r="V2905" s="196"/>
    </row>
    <row r="2906" spans="21:22" ht="15.75">
      <c r="U2906" s="196"/>
      <c r="V2906" s="196"/>
    </row>
    <row r="2907" spans="21:22" ht="15.75">
      <c r="U2907" s="196"/>
      <c r="V2907" s="196"/>
    </row>
    <row r="2908" spans="21:22" ht="15.75">
      <c r="U2908" s="196"/>
      <c r="V2908" s="196"/>
    </row>
    <row r="2909" spans="21:22" ht="15.75">
      <c r="U2909" s="196"/>
      <c r="V2909" s="196"/>
    </row>
    <row r="2910" spans="21:22" ht="15.75">
      <c r="U2910" s="196"/>
      <c r="V2910" s="196"/>
    </row>
    <row r="2911" spans="21:22" ht="15.75">
      <c r="U2911" s="196"/>
      <c r="V2911" s="196"/>
    </row>
    <row r="2912" spans="21:22" ht="15.75">
      <c r="U2912" s="196"/>
      <c r="V2912" s="196"/>
    </row>
    <row r="2913" spans="21:22" ht="15.75">
      <c r="U2913" s="196"/>
      <c r="V2913" s="196"/>
    </row>
    <row r="2914" spans="21:22" ht="15.75">
      <c r="U2914" s="196"/>
      <c r="V2914" s="196"/>
    </row>
    <row r="2915" spans="21:22" ht="15.75">
      <c r="U2915" s="196"/>
      <c r="V2915" s="196"/>
    </row>
    <row r="2916" spans="21:22" ht="15.75">
      <c r="U2916" s="196"/>
      <c r="V2916" s="196"/>
    </row>
    <row r="2917" spans="21:22" ht="15.75">
      <c r="U2917" s="196"/>
      <c r="V2917" s="196"/>
    </row>
    <row r="2918" spans="21:22" ht="15.75">
      <c r="U2918" s="196"/>
      <c r="V2918" s="196"/>
    </row>
    <row r="2919" spans="21:22" ht="15.75">
      <c r="U2919" s="196"/>
      <c r="V2919" s="196"/>
    </row>
    <row r="2920" spans="21:22" ht="15.75">
      <c r="U2920" s="196"/>
      <c r="V2920" s="196"/>
    </row>
    <row r="2921" spans="21:22" ht="15.75">
      <c r="U2921" s="196"/>
      <c r="V2921" s="196"/>
    </row>
    <row r="2922" spans="21:22" ht="15.75">
      <c r="U2922" s="196"/>
      <c r="V2922" s="196"/>
    </row>
    <row r="2923" spans="21:22" ht="15.75">
      <c r="U2923" s="196"/>
      <c r="V2923" s="196"/>
    </row>
    <row r="2924" spans="21:22" ht="15.75">
      <c r="U2924" s="196"/>
      <c r="V2924" s="196"/>
    </row>
    <row r="2925" spans="21:22" ht="15.75">
      <c r="U2925" s="196"/>
      <c r="V2925" s="196"/>
    </row>
    <row r="2926" spans="21:22" ht="15.75">
      <c r="U2926" s="196"/>
      <c r="V2926" s="196"/>
    </row>
    <row r="2927" spans="21:22" ht="15.75">
      <c r="U2927" s="196"/>
      <c r="V2927" s="196"/>
    </row>
    <row r="2928" spans="21:22" ht="15.75">
      <c r="U2928" s="196"/>
      <c r="V2928" s="196"/>
    </row>
    <row r="2929" spans="21:22" ht="15.75">
      <c r="U2929" s="196"/>
      <c r="V2929" s="196"/>
    </row>
    <row r="2930" spans="21:22" ht="15.75">
      <c r="U2930" s="196"/>
      <c r="V2930" s="196"/>
    </row>
    <row r="2931" spans="21:22" ht="15.75">
      <c r="U2931" s="196"/>
      <c r="V2931" s="196"/>
    </row>
    <row r="2932" spans="21:22" ht="15.75">
      <c r="U2932" s="196"/>
      <c r="V2932" s="196"/>
    </row>
    <row r="2933" spans="21:22" ht="15.75">
      <c r="U2933" s="196"/>
      <c r="V2933" s="196"/>
    </row>
    <row r="2934" spans="21:22" ht="15.75">
      <c r="U2934" s="196"/>
      <c r="V2934" s="196"/>
    </row>
    <row r="2935" spans="21:22" ht="15.75">
      <c r="U2935" s="196"/>
      <c r="V2935" s="196"/>
    </row>
    <row r="2936" spans="21:22" ht="15.75">
      <c r="U2936" s="196"/>
      <c r="V2936" s="196"/>
    </row>
    <row r="2937" spans="21:22" ht="15.75">
      <c r="U2937" s="196"/>
      <c r="V2937" s="196"/>
    </row>
    <row r="2938" spans="21:22" ht="15.75">
      <c r="U2938" s="196"/>
      <c r="V2938" s="196"/>
    </row>
    <row r="2939" spans="21:22" ht="15.75">
      <c r="U2939" s="196"/>
      <c r="V2939" s="196"/>
    </row>
    <row r="2940" spans="21:22" ht="15.75">
      <c r="U2940" s="196"/>
      <c r="V2940" s="196"/>
    </row>
    <row r="2941" spans="21:22" ht="15.75">
      <c r="U2941" s="196"/>
      <c r="V2941" s="196"/>
    </row>
    <row r="2942" spans="21:22" ht="15.75">
      <c r="U2942" s="196"/>
      <c r="V2942" s="196"/>
    </row>
    <row r="2943" spans="21:22" ht="15.75">
      <c r="U2943" s="196"/>
      <c r="V2943" s="196"/>
    </row>
    <row r="2944" spans="21:22" ht="15.75">
      <c r="U2944" s="196"/>
      <c r="V2944" s="196"/>
    </row>
    <row r="2945" spans="21:22" ht="15.75">
      <c r="U2945" s="196"/>
      <c r="V2945" s="196"/>
    </row>
    <row r="2946" spans="21:22" ht="15.75">
      <c r="U2946" s="196"/>
      <c r="V2946" s="196"/>
    </row>
    <row r="2947" spans="21:22" ht="15.75">
      <c r="U2947" s="196"/>
      <c r="V2947" s="196"/>
    </row>
    <row r="2948" spans="21:22" ht="15.75">
      <c r="U2948" s="196"/>
      <c r="V2948" s="196"/>
    </row>
    <row r="2949" spans="21:22" ht="15.75">
      <c r="U2949" s="196"/>
      <c r="V2949" s="196"/>
    </row>
    <row r="2950" spans="21:22" ht="15.75">
      <c r="U2950" s="196"/>
      <c r="V2950" s="196"/>
    </row>
    <row r="2951" spans="21:22" ht="15.75">
      <c r="U2951" s="196"/>
      <c r="V2951" s="196"/>
    </row>
    <row r="2952" spans="21:22" ht="15.75">
      <c r="U2952" s="196"/>
      <c r="V2952" s="196"/>
    </row>
    <row r="2953" spans="21:22" ht="15.75">
      <c r="U2953" s="196"/>
      <c r="V2953" s="196"/>
    </row>
    <row r="2954" spans="21:22" ht="15.75">
      <c r="U2954" s="196"/>
      <c r="V2954" s="196"/>
    </row>
    <row r="2955" spans="21:22" ht="15.75">
      <c r="U2955" s="196"/>
      <c r="V2955" s="196"/>
    </row>
    <row r="2956" spans="21:22" ht="15.75">
      <c r="U2956" s="196"/>
      <c r="V2956" s="196"/>
    </row>
    <row r="2957" spans="21:22" ht="15.75">
      <c r="U2957" s="196"/>
      <c r="V2957" s="196"/>
    </row>
    <row r="2958" spans="21:22" ht="15.75">
      <c r="U2958" s="196"/>
      <c r="V2958" s="196"/>
    </row>
    <row r="2959" spans="21:22" ht="15.75">
      <c r="U2959" s="196"/>
      <c r="V2959" s="196"/>
    </row>
    <row r="2960" spans="21:22" ht="15.75">
      <c r="U2960" s="196"/>
      <c r="V2960" s="196"/>
    </row>
    <row r="2961" spans="21:22" ht="15.75">
      <c r="U2961" s="196"/>
      <c r="V2961" s="196"/>
    </row>
    <row r="2962" spans="21:22" ht="15.75">
      <c r="U2962" s="196"/>
      <c r="V2962" s="196"/>
    </row>
    <row r="2963" spans="21:22" ht="15.75">
      <c r="U2963" s="196"/>
      <c r="V2963" s="196"/>
    </row>
    <row r="2964" spans="21:22" ht="15.75">
      <c r="U2964" s="196"/>
      <c r="V2964" s="196"/>
    </row>
    <row r="2965" spans="21:22" ht="15.75">
      <c r="U2965" s="196"/>
      <c r="V2965" s="196"/>
    </row>
    <row r="2966" spans="21:22" ht="15.75">
      <c r="U2966" s="196"/>
      <c r="V2966" s="196"/>
    </row>
    <row r="2967" spans="21:22" ht="15.75">
      <c r="U2967" s="196"/>
      <c r="V2967" s="196"/>
    </row>
    <row r="2968" spans="21:22" ht="15.75">
      <c r="U2968" s="196"/>
      <c r="V2968" s="196"/>
    </row>
    <row r="2969" spans="21:22" ht="15.75">
      <c r="U2969" s="196"/>
      <c r="V2969" s="196"/>
    </row>
    <row r="2970" spans="21:22" ht="15.75">
      <c r="U2970" s="196"/>
      <c r="V2970" s="196"/>
    </row>
    <row r="2971" spans="21:22" ht="15.75">
      <c r="U2971" s="196"/>
      <c r="V2971" s="196"/>
    </row>
    <row r="2972" spans="21:22" ht="15.75">
      <c r="U2972" s="196"/>
      <c r="V2972" s="196"/>
    </row>
    <row r="2973" spans="21:22" ht="15.75">
      <c r="U2973" s="196"/>
      <c r="V2973" s="196"/>
    </row>
    <row r="2974" spans="21:22" ht="15.75">
      <c r="U2974" s="196"/>
      <c r="V2974" s="196"/>
    </row>
    <row r="2975" spans="21:22" ht="15.75">
      <c r="U2975" s="196"/>
      <c r="V2975" s="196"/>
    </row>
    <row r="2976" spans="21:22" ht="15.75">
      <c r="U2976" s="196"/>
      <c r="V2976" s="196"/>
    </row>
    <row r="2977" spans="21:22" ht="15.75">
      <c r="U2977" s="196"/>
      <c r="V2977" s="196"/>
    </row>
    <row r="2978" spans="21:22" ht="15.75">
      <c r="U2978" s="196"/>
      <c r="V2978" s="196"/>
    </row>
    <row r="2979" spans="21:22" ht="15.75">
      <c r="U2979" s="196"/>
      <c r="V2979" s="196"/>
    </row>
    <row r="2980" spans="21:22" ht="15.75">
      <c r="U2980" s="196"/>
      <c r="V2980" s="196"/>
    </row>
    <row r="2981" spans="21:22" ht="15.75">
      <c r="U2981" s="196"/>
      <c r="V2981" s="196"/>
    </row>
    <row r="2982" spans="21:22" ht="15.75">
      <c r="U2982" s="196"/>
      <c r="V2982" s="196"/>
    </row>
    <row r="2983" spans="21:22" ht="15.75">
      <c r="U2983" s="196"/>
      <c r="V2983" s="196"/>
    </row>
    <row r="2984" spans="21:22" ht="15.75">
      <c r="U2984" s="196"/>
      <c r="V2984" s="196"/>
    </row>
    <row r="2985" spans="21:22" ht="15.75">
      <c r="U2985" s="196"/>
      <c r="V2985" s="196"/>
    </row>
    <row r="2986" spans="21:22" ht="15.75">
      <c r="U2986" s="196"/>
      <c r="V2986" s="196"/>
    </row>
    <row r="2987" spans="21:22" ht="15.75">
      <c r="U2987" s="196"/>
      <c r="V2987" s="196"/>
    </row>
    <row r="2988" spans="21:22" ht="15.75">
      <c r="U2988" s="196"/>
      <c r="V2988" s="196"/>
    </row>
    <row r="2989" spans="21:22" ht="15.75">
      <c r="U2989" s="196"/>
      <c r="V2989" s="196"/>
    </row>
    <row r="2990" spans="21:22" ht="15.75">
      <c r="U2990" s="196"/>
      <c r="V2990" s="196"/>
    </row>
    <row r="2991" spans="21:22" ht="15.75">
      <c r="U2991" s="196"/>
      <c r="V2991" s="196"/>
    </row>
    <row r="2992" spans="21:22" ht="15.75">
      <c r="U2992" s="196"/>
      <c r="V2992" s="196"/>
    </row>
    <row r="2993" spans="21:22" ht="15.75">
      <c r="U2993" s="196"/>
      <c r="V2993" s="196"/>
    </row>
    <row r="2994" spans="21:22" ht="15.75">
      <c r="U2994" s="196"/>
      <c r="V2994" s="196"/>
    </row>
    <row r="2995" spans="21:22" ht="15.75">
      <c r="U2995" s="196"/>
      <c r="V2995" s="196"/>
    </row>
    <row r="2996" spans="21:22" ht="15.75">
      <c r="U2996" s="196"/>
      <c r="V2996" s="196"/>
    </row>
    <row r="2997" spans="21:22" ht="15.75">
      <c r="U2997" s="196"/>
      <c r="V2997" s="196"/>
    </row>
    <row r="2998" spans="21:22" ht="15.75">
      <c r="U2998" s="196"/>
      <c r="V2998" s="196"/>
    </row>
    <row r="2999" spans="21:22" ht="15.75">
      <c r="U2999" s="196"/>
      <c r="V2999" s="196"/>
    </row>
    <row r="3000" spans="21:22" ht="15.75">
      <c r="U3000" s="196"/>
      <c r="V3000" s="196"/>
    </row>
    <row r="3001" spans="21:22" ht="15.75">
      <c r="U3001" s="196"/>
      <c r="V3001" s="196"/>
    </row>
    <row r="3002" spans="21:22" ht="15.75">
      <c r="U3002" s="196"/>
      <c r="V3002" s="196"/>
    </row>
    <row r="3003" spans="21:22" ht="15.75">
      <c r="U3003" s="196"/>
      <c r="V3003" s="196"/>
    </row>
    <row r="3004" spans="21:22" ht="15.75">
      <c r="U3004" s="196"/>
      <c r="V3004" s="196"/>
    </row>
    <row r="3005" spans="21:22" ht="15.75">
      <c r="U3005" s="196"/>
      <c r="V3005" s="196"/>
    </row>
    <row r="3006" spans="21:22" ht="15.75">
      <c r="U3006" s="196"/>
      <c r="V3006" s="196"/>
    </row>
    <row r="3007" spans="21:22" ht="15.75">
      <c r="U3007" s="196"/>
      <c r="V3007" s="196"/>
    </row>
    <row r="3008" spans="21:22" ht="15.75">
      <c r="U3008" s="196"/>
      <c r="V3008" s="196"/>
    </row>
    <row r="3009" spans="21:22" ht="15.75">
      <c r="U3009" s="196"/>
      <c r="V3009" s="196"/>
    </row>
    <row r="3010" spans="21:22" ht="15.75">
      <c r="U3010" s="196"/>
      <c r="V3010" s="196"/>
    </row>
    <row r="3011" spans="21:22" ht="15.75">
      <c r="U3011" s="196"/>
      <c r="V3011" s="196"/>
    </row>
    <row r="3012" spans="21:22" ht="15.75">
      <c r="U3012" s="196"/>
      <c r="V3012" s="196"/>
    </row>
    <row r="3013" spans="21:22" ht="15.75">
      <c r="U3013" s="196"/>
      <c r="V3013" s="196"/>
    </row>
    <row r="3014" spans="21:22" ht="15.75">
      <c r="U3014" s="196"/>
      <c r="V3014" s="196"/>
    </row>
    <row r="3015" spans="21:22" ht="15.75">
      <c r="U3015" s="196"/>
      <c r="V3015" s="196"/>
    </row>
    <row r="3016" spans="21:22" ht="15.75">
      <c r="U3016" s="196"/>
      <c r="V3016" s="196"/>
    </row>
    <row r="3017" spans="21:22" ht="15.75">
      <c r="U3017" s="196"/>
      <c r="V3017" s="196"/>
    </row>
    <row r="3018" spans="21:22" ht="15.75">
      <c r="U3018" s="196"/>
      <c r="V3018" s="196"/>
    </row>
    <row r="3019" spans="21:22" ht="15.75">
      <c r="U3019" s="196"/>
      <c r="V3019" s="196"/>
    </row>
    <row r="3020" spans="21:22" ht="15.75">
      <c r="U3020" s="196"/>
      <c r="V3020" s="196"/>
    </row>
    <row r="3021" spans="21:22" ht="15.75">
      <c r="U3021" s="196"/>
      <c r="V3021" s="196"/>
    </row>
    <row r="3022" spans="21:22" ht="15.75">
      <c r="U3022" s="196"/>
      <c r="V3022" s="196"/>
    </row>
    <row r="3023" spans="21:22" ht="15.75">
      <c r="U3023" s="196"/>
      <c r="V3023" s="196"/>
    </row>
    <row r="3024" spans="21:22" ht="15.75">
      <c r="U3024" s="196"/>
      <c r="V3024" s="196"/>
    </row>
    <row r="3025" spans="21:22" ht="15.75">
      <c r="U3025" s="196"/>
      <c r="V3025" s="196"/>
    </row>
    <row r="3026" spans="21:22" ht="15.75">
      <c r="U3026" s="196"/>
      <c r="V3026" s="196"/>
    </row>
    <row r="3027" spans="21:22" ht="15.75">
      <c r="U3027" s="196"/>
      <c r="V3027" s="196"/>
    </row>
    <row r="3028" spans="21:22" ht="15.75">
      <c r="U3028" s="196"/>
      <c r="V3028" s="196"/>
    </row>
    <row r="3029" spans="21:22" ht="15.75">
      <c r="U3029" s="196"/>
      <c r="V3029" s="196"/>
    </row>
    <row r="3030" spans="21:22" ht="15.75">
      <c r="U3030" s="196"/>
      <c r="V3030" s="196"/>
    </row>
    <row r="3031" spans="21:22" ht="15.75">
      <c r="U3031" s="196"/>
      <c r="V3031" s="196"/>
    </row>
    <row r="3032" spans="21:22" ht="15.75">
      <c r="U3032" s="196"/>
      <c r="V3032" s="196"/>
    </row>
    <row r="3033" spans="21:22" ht="15.75">
      <c r="U3033" s="196"/>
      <c r="V3033" s="196"/>
    </row>
    <row r="3034" spans="21:22" ht="15.75">
      <c r="U3034" s="196"/>
      <c r="V3034" s="196"/>
    </row>
    <row r="3035" spans="21:22" ht="15.75">
      <c r="U3035" s="196"/>
      <c r="V3035" s="196"/>
    </row>
    <row r="3036" spans="21:22" ht="15.75">
      <c r="U3036" s="196"/>
      <c r="V3036" s="196"/>
    </row>
    <row r="3037" spans="21:22" ht="15.75">
      <c r="U3037" s="196"/>
      <c r="V3037" s="196"/>
    </row>
    <row r="3038" spans="21:22" ht="15.75">
      <c r="U3038" s="196"/>
      <c r="V3038" s="196"/>
    </row>
    <row r="3039" spans="21:22" ht="15.75">
      <c r="U3039" s="196"/>
      <c r="V3039" s="196"/>
    </row>
    <row r="3040" spans="21:22" ht="15.75">
      <c r="U3040" s="196"/>
      <c r="V3040" s="196"/>
    </row>
    <row r="3041" spans="21:22" ht="15.75">
      <c r="U3041" s="196"/>
      <c r="V3041" s="196"/>
    </row>
    <row r="3042" spans="21:22" ht="15.75">
      <c r="U3042" s="196"/>
      <c r="V3042" s="196"/>
    </row>
    <row r="3043" spans="21:22" ht="15.75">
      <c r="U3043" s="196"/>
      <c r="V3043" s="196"/>
    </row>
    <row r="3044" spans="21:22" ht="15.75">
      <c r="U3044" s="196"/>
      <c r="V3044" s="196"/>
    </row>
    <row r="3045" spans="21:22" ht="15.75">
      <c r="U3045" s="196"/>
      <c r="V3045" s="196"/>
    </row>
    <row r="3046" spans="21:22" ht="15.75">
      <c r="U3046" s="196"/>
      <c r="V3046" s="196"/>
    </row>
    <row r="3047" spans="21:22" ht="15.75">
      <c r="U3047" s="196"/>
      <c r="V3047" s="196"/>
    </row>
    <row r="3048" spans="21:22" ht="15.75">
      <c r="U3048" s="196"/>
      <c r="V3048" s="196"/>
    </row>
    <row r="3049" spans="21:22" ht="15.75">
      <c r="U3049" s="196"/>
      <c r="V3049" s="196"/>
    </row>
    <row r="3050" spans="21:22" ht="15.75">
      <c r="U3050" s="196"/>
      <c r="V3050" s="196"/>
    </row>
    <row r="3051" spans="21:22" ht="15.75">
      <c r="U3051" s="196"/>
      <c r="V3051" s="196"/>
    </row>
    <row r="3052" spans="21:22" ht="15.75">
      <c r="U3052" s="196"/>
      <c r="V3052" s="196"/>
    </row>
    <row r="3053" spans="21:22" ht="15.75">
      <c r="U3053" s="196"/>
      <c r="V3053" s="196"/>
    </row>
    <row r="3054" spans="21:22" ht="15.75">
      <c r="U3054" s="196"/>
      <c r="V3054" s="196"/>
    </row>
    <row r="3055" spans="21:22" ht="15.75">
      <c r="U3055" s="196"/>
      <c r="V3055" s="196"/>
    </row>
    <row r="3056" spans="21:22" ht="15.75">
      <c r="U3056" s="196"/>
      <c r="V3056" s="196"/>
    </row>
    <row r="3057" spans="21:22" ht="15.75">
      <c r="U3057" s="196"/>
      <c r="V3057" s="196"/>
    </row>
    <row r="3058" spans="21:22" ht="15.75">
      <c r="U3058" s="196"/>
      <c r="V3058" s="196"/>
    </row>
    <row r="3059" spans="21:22" ht="15.75">
      <c r="U3059" s="196"/>
      <c r="V3059" s="196"/>
    </row>
    <row r="3060" spans="21:22" ht="15.75">
      <c r="U3060" s="196"/>
      <c r="V3060" s="196"/>
    </row>
    <row r="3061" spans="21:22" ht="15.75">
      <c r="U3061" s="196"/>
      <c r="V3061" s="196"/>
    </row>
    <row r="3062" spans="21:22" ht="15.75">
      <c r="U3062" s="196"/>
      <c r="V3062" s="196"/>
    </row>
    <row r="3063" spans="21:22" ht="15.75">
      <c r="U3063" s="196"/>
      <c r="V3063" s="196"/>
    </row>
    <row r="3064" spans="21:22" ht="15.75">
      <c r="U3064" s="196"/>
      <c r="V3064" s="196"/>
    </row>
    <row r="3065" spans="21:22" ht="15.75">
      <c r="U3065" s="196"/>
      <c r="V3065" s="196"/>
    </row>
    <row r="3066" spans="21:22" ht="15.75">
      <c r="U3066" s="196"/>
      <c r="V3066" s="196"/>
    </row>
    <row r="3067" spans="21:22" ht="15.75">
      <c r="U3067" s="196"/>
      <c r="V3067" s="196"/>
    </row>
    <row r="3068" spans="21:22" ht="15.75">
      <c r="U3068" s="196"/>
      <c r="V3068" s="196"/>
    </row>
    <row r="3069" spans="21:22" ht="15.75">
      <c r="U3069" s="196"/>
      <c r="V3069" s="196"/>
    </row>
    <row r="3070" spans="21:22" ht="15.75">
      <c r="U3070" s="196"/>
      <c r="V3070" s="196"/>
    </row>
    <row r="3071" spans="21:22" ht="15.75">
      <c r="U3071" s="196"/>
      <c r="V3071" s="196"/>
    </row>
    <row r="3072" spans="21:22" ht="15.75">
      <c r="U3072" s="196"/>
      <c r="V3072" s="196"/>
    </row>
    <row r="3073" spans="21:22" ht="15.75">
      <c r="U3073" s="196"/>
      <c r="V3073" s="196"/>
    </row>
    <row r="3074" spans="21:22" ht="15.75">
      <c r="U3074" s="196"/>
      <c r="V3074" s="196"/>
    </row>
    <row r="3075" spans="21:22" ht="15.75">
      <c r="U3075" s="196"/>
      <c r="V3075" s="196"/>
    </row>
    <row r="3076" spans="21:22" ht="15.75">
      <c r="U3076" s="196"/>
      <c r="V3076" s="196"/>
    </row>
    <row r="3077" spans="21:22" ht="15.75">
      <c r="U3077" s="196"/>
      <c r="V3077" s="196"/>
    </row>
    <row r="3078" spans="21:22" ht="15.75">
      <c r="U3078" s="196"/>
      <c r="V3078" s="196"/>
    </row>
    <row r="3079" spans="21:22" ht="15.75">
      <c r="U3079" s="196"/>
      <c r="V3079" s="196"/>
    </row>
    <row r="3080" spans="21:22" ht="15.75">
      <c r="U3080" s="196"/>
      <c r="V3080" s="196"/>
    </row>
    <row r="3081" spans="21:22" ht="15.75">
      <c r="U3081" s="196"/>
      <c r="V3081" s="196"/>
    </row>
    <row r="3082" spans="21:22" ht="15.75">
      <c r="U3082" s="196"/>
      <c r="V3082" s="196"/>
    </row>
    <row r="3083" spans="21:22" ht="15.75">
      <c r="U3083" s="196"/>
      <c r="V3083" s="196"/>
    </row>
    <row r="3084" spans="21:22" ht="15.75">
      <c r="U3084" s="196"/>
      <c r="V3084" s="196"/>
    </row>
    <row r="3085" spans="21:22" ht="15.75">
      <c r="U3085" s="196"/>
      <c r="V3085" s="196"/>
    </row>
    <row r="3086" spans="21:22" ht="15.75">
      <c r="U3086" s="196"/>
      <c r="V3086" s="196"/>
    </row>
    <row r="3087" spans="21:22" ht="15.75">
      <c r="U3087" s="196"/>
      <c r="V3087" s="196"/>
    </row>
    <row r="3088" spans="21:22" ht="15.75">
      <c r="U3088" s="196"/>
      <c r="V3088" s="196"/>
    </row>
    <row r="3089" spans="21:22" ht="15.75">
      <c r="U3089" s="196"/>
      <c r="V3089" s="196"/>
    </row>
    <row r="3090" spans="21:22" ht="15.75">
      <c r="U3090" s="196"/>
      <c r="V3090" s="196"/>
    </row>
    <row r="3091" spans="21:22" ht="15.75">
      <c r="U3091" s="196"/>
      <c r="V3091" s="196"/>
    </row>
    <row r="3092" spans="21:22" ht="15.75">
      <c r="U3092" s="196"/>
      <c r="V3092" s="196"/>
    </row>
    <row r="3093" spans="21:22" ht="15.75">
      <c r="U3093" s="196"/>
      <c r="V3093" s="196"/>
    </row>
    <row r="3094" spans="21:22" ht="15.75">
      <c r="U3094" s="196"/>
      <c r="V3094" s="196"/>
    </row>
    <row r="3095" spans="21:22" ht="15.75">
      <c r="U3095" s="196"/>
      <c r="V3095" s="196"/>
    </row>
    <row r="3096" spans="21:22" ht="15.75">
      <c r="U3096" s="196"/>
      <c r="V3096" s="196"/>
    </row>
    <row r="3097" spans="21:22" ht="15.75">
      <c r="U3097" s="196"/>
      <c r="V3097" s="196"/>
    </row>
    <row r="3098" spans="21:22" ht="15.75">
      <c r="U3098" s="196"/>
      <c r="V3098" s="196"/>
    </row>
    <row r="3099" spans="21:22" ht="15.75">
      <c r="U3099" s="196"/>
      <c r="V3099" s="196"/>
    </row>
    <row r="3100" spans="21:22" ht="15.75">
      <c r="U3100" s="196"/>
      <c r="V3100" s="196"/>
    </row>
    <row r="3101" spans="21:22" ht="15.75">
      <c r="U3101" s="196"/>
      <c r="V3101" s="196"/>
    </row>
    <row r="3102" spans="21:22" ht="15.75">
      <c r="U3102" s="196"/>
      <c r="V3102" s="196"/>
    </row>
    <row r="3103" spans="21:22" ht="15.75">
      <c r="U3103" s="196"/>
      <c r="V3103" s="196"/>
    </row>
    <row r="3104" spans="21:22" ht="15.75">
      <c r="U3104" s="196"/>
      <c r="V3104" s="196"/>
    </row>
    <row r="3105" spans="21:22" ht="15.75">
      <c r="U3105" s="196"/>
      <c r="V3105" s="196"/>
    </row>
    <row r="3106" spans="21:22" ht="15.75">
      <c r="U3106" s="196"/>
      <c r="V3106" s="196"/>
    </row>
    <row r="3107" spans="21:22" ht="15.75">
      <c r="U3107" s="196"/>
      <c r="V3107" s="196"/>
    </row>
    <row r="3108" spans="21:22" ht="15.75">
      <c r="U3108" s="196"/>
      <c r="V3108" s="196"/>
    </row>
    <row r="3109" spans="21:22" ht="15.75">
      <c r="U3109" s="196"/>
      <c r="V3109" s="196"/>
    </row>
    <row r="3110" spans="21:22" ht="15.75">
      <c r="U3110" s="196"/>
      <c r="V3110" s="196"/>
    </row>
    <row r="3111" spans="21:22" ht="15.75">
      <c r="U3111" s="196"/>
      <c r="V3111" s="196"/>
    </row>
    <row r="3112" spans="21:22" ht="15.75">
      <c r="U3112" s="196"/>
      <c r="V3112" s="196"/>
    </row>
    <row r="3113" spans="21:22" ht="15.75">
      <c r="U3113" s="196"/>
      <c r="V3113" s="196"/>
    </row>
    <row r="3114" spans="21:22" ht="15.75">
      <c r="U3114" s="196"/>
      <c r="V3114" s="196"/>
    </row>
    <row r="3115" spans="21:22" ht="15.75">
      <c r="U3115" s="196"/>
      <c r="V3115" s="196"/>
    </row>
    <row r="3116" spans="21:22" ht="15.75">
      <c r="U3116" s="196"/>
      <c r="V3116" s="196"/>
    </row>
    <row r="3117" spans="21:22" ht="15.75">
      <c r="U3117" s="196"/>
      <c r="V3117" s="196"/>
    </row>
    <row r="3118" spans="21:22" ht="15.75">
      <c r="U3118" s="196"/>
      <c r="V3118" s="196"/>
    </row>
    <row r="3119" spans="21:22" ht="15.75">
      <c r="U3119" s="196"/>
      <c r="V3119" s="196"/>
    </row>
    <row r="3120" spans="21:22" ht="15.75">
      <c r="U3120" s="196"/>
      <c r="V3120" s="196"/>
    </row>
    <row r="3121" spans="21:22" ht="15.75">
      <c r="U3121" s="196"/>
      <c r="V3121" s="196"/>
    </row>
    <row r="3122" spans="21:22" ht="15.75">
      <c r="U3122" s="196"/>
      <c r="V3122" s="196"/>
    </row>
    <row r="3123" spans="21:22" ht="15.75">
      <c r="U3123" s="196"/>
      <c r="V3123" s="196"/>
    </row>
    <row r="3124" spans="21:22" ht="15.75">
      <c r="U3124" s="196"/>
      <c r="V3124" s="196"/>
    </row>
    <row r="3125" spans="21:22" ht="15.75">
      <c r="U3125" s="196"/>
      <c r="V3125" s="196"/>
    </row>
    <row r="3126" spans="21:22" ht="15.75">
      <c r="U3126" s="196"/>
      <c r="V3126" s="196"/>
    </row>
    <row r="3127" spans="21:22" ht="15.75">
      <c r="U3127" s="196"/>
      <c r="V3127" s="196"/>
    </row>
    <row r="3128" spans="21:22" ht="15.75">
      <c r="U3128" s="196"/>
      <c r="V3128" s="196"/>
    </row>
    <row r="3129" spans="21:22" ht="15.75">
      <c r="U3129" s="196"/>
      <c r="V3129" s="196"/>
    </row>
    <row r="3130" spans="21:22" ht="15.75">
      <c r="U3130" s="196"/>
      <c r="V3130" s="196"/>
    </row>
    <row r="3131" spans="21:22" ht="15.75">
      <c r="U3131" s="196"/>
      <c r="V3131" s="196"/>
    </row>
    <row r="3132" spans="21:22" ht="15.75">
      <c r="U3132" s="196"/>
      <c r="V3132" s="196"/>
    </row>
    <row r="3133" spans="21:22" ht="15.75">
      <c r="U3133" s="196"/>
      <c r="V3133" s="196"/>
    </row>
    <row r="3134" spans="21:22" ht="15.75">
      <c r="U3134" s="196"/>
      <c r="V3134" s="196"/>
    </row>
    <row r="3135" spans="21:22" ht="15.75">
      <c r="U3135" s="196"/>
      <c r="V3135" s="196"/>
    </row>
    <row r="3136" spans="21:22" ht="15.75">
      <c r="U3136" s="196"/>
      <c r="V3136" s="196"/>
    </row>
    <row r="3137" spans="21:22" ht="15.75">
      <c r="U3137" s="196"/>
      <c r="V3137" s="196"/>
    </row>
    <row r="3138" spans="21:22" ht="15.75">
      <c r="U3138" s="196"/>
      <c r="V3138" s="196"/>
    </row>
    <row r="3139" spans="21:22" ht="15.75">
      <c r="U3139" s="196"/>
      <c r="V3139" s="196"/>
    </row>
    <row r="3140" spans="21:22" ht="15.75">
      <c r="U3140" s="196"/>
      <c r="V3140" s="196"/>
    </row>
    <row r="3141" spans="21:22" ht="15.75">
      <c r="U3141" s="196"/>
      <c r="V3141" s="196"/>
    </row>
    <row r="3142" spans="21:22" ht="15.75">
      <c r="U3142" s="196"/>
      <c r="V3142" s="196"/>
    </row>
    <row r="3143" spans="21:22" ht="15.75">
      <c r="U3143" s="196"/>
      <c r="V3143" s="196"/>
    </row>
    <row r="3144" spans="21:22" ht="15.75">
      <c r="U3144" s="196"/>
      <c r="V3144" s="196"/>
    </row>
    <row r="3145" spans="21:22" ht="15.75">
      <c r="U3145" s="196"/>
      <c r="V3145" s="196"/>
    </row>
    <row r="3146" spans="21:22" ht="15.75">
      <c r="U3146" s="196"/>
      <c r="V3146" s="196"/>
    </row>
    <row r="3147" spans="21:22" ht="15.75">
      <c r="U3147" s="196"/>
      <c r="V3147" s="196"/>
    </row>
    <row r="3148" spans="21:22" ht="15.75">
      <c r="U3148" s="196"/>
      <c r="V3148" s="196"/>
    </row>
    <row r="3149" spans="21:22" ht="15.75">
      <c r="U3149" s="196"/>
      <c r="V3149" s="196"/>
    </row>
    <row r="3150" spans="21:22" ht="15.75">
      <c r="U3150" s="196"/>
      <c r="V3150" s="196"/>
    </row>
    <row r="3151" spans="21:22" ht="15.75">
      <c r="U3151" s="196"/>
      <c r="V3151" s="196"/>
    </row>
    <row r="3152" spans="21:22" ht="15.75">
      <c r="U3152" s="196"/>
      <c r="V3152" s="196"/>
    </row>
    <row r="3153" spans="21:22" ht="15.75">
      <c r="U3153" s="196"/>
      <c r="V3153" s="196"/>
    </row>
    <row r="3154" spans="21:22" ht="15.75">
      <c r="U3154" s="196"/>
      <c r="V3154" s="196"/>
    </row>
    <row r="3155" spans="21:22" ht="15.75">
      <c r="U3155" s="196"/>
      <c r="V3155" s="196"/>
    </row>
    <row r="3156" spans="21:22" ht="15.75">
      <c r="U3156" s="196"/>
      <c r="V3156" s="196"/>
    </row>
    <row r="3157" spans="21:22" ht="15.75">
      <c r="U3157" s="196"/>
      <c r="V3157" s="196"/>
    </row>
    <row r="3158" spans="21:22" ht="15.75">
      <c r="U3158" s="196"/>
      <c r="V3158" s="196"/>
    </row>
    <row r="3159" spans="21:22" ht="15.75">
      <c r="U3159" s="196"/>
      <c r="V3159" s="196"/>
    </row>
    <row r="3160" spans="21:22" ht="15.75">
      <c r="U3160" s="196"/>
      <c r="V3160" s="196"/>
    </row>
    <row r="3161" spans="21:22" ht="15.75">
      <c r="U3161" s="196"/>
      <c r="V3161" s="196"/>
    </row>
    <row r="3162" spans="21:22" ht="15.75">
      <c r="U3162" s="196"/>
      <c r="V3162" s="196"/>
    </row>
    <row r="3163" spans="21:22" ht="15.75">
      <c r="U3163" s="196"/>
      <c r="V3163" s="196"/>
    </row>
    <row r="3164" spans="21:22" ht="15.75">
      <c r="U3164" s="196"/>
      <c r="V3164" s="196"/>
    </row>
    <row r="3165" spans="21:22" ht="15.75">
      <c r="U3165" s="196"/>
      <c r="V3165" s="196"/>
    </row>
    <row r="3166" spans="21:22" ht="15.75">
      <c r="U3166" s="196"/>
      <c r="V3166" s="196"/>
    </row>
    <row r="3167" spans="21:22" ht="15.75">
      <c r="U3167" s="196"/>
      <c r="V3167" s="196"/>
    </row>
    <row r="3168" spans="21:22" ht="15.75">
      <c r="U3168" s="196"/>
      <c r="V3168" s="196"/>
    </row>
    <row r="3169" spans="21:22" ht="15.75">
      <c r="U3169" s="196"/>
      <c r="V3169" s="196"/>
    </row>
    <row r="3170" spans="21:22" ht="15.75">
      <c r="U3170" s="196"/>
      <c r="V3170" s="196"/>
    </row>
    <row r="3171" spans="21:22" ht="15.75">
      <c r="U3171" s="196"/>
      <c r="V3171" s="196"/>
    </row>
    <row r="3172" spans="21:22" ht="15.75">
      <c r="U3172" s="196"/>
      <c r="V3172" s="196"/>
    </row>
    <row r="3173" spans="21:22" ht="15.75">
      <c r="U3173" s="196"/>
      <c r="V3173" s="196"/>
    </row>
    <row r="3174" spans="21:22" ht="15.75">
      <c r="U3174" s="196"/>
      <c r="V3174" s="196"/>
    </row>
    <row r="3175" spans="21:22" ht="15.75">
      <c r="U3175" s="196"/>
      <c r="V3175" s="196"/>
    </row>
    <row r="3176" spans="21:22" ht="15.75">
      <c r="U3176" s="196"/>
      <c r="V3176" s="196"/>
    </row>
    <row r="3177" spans="21:22" ht="15.75">
      <c r="U3177" s="196"/>
      <c r="V3177" s="196"/>
    </row>
    <row r="3178" spans="21:22" ht="15.75">
      <c r="U3178" s="196"/>
      <c r="V3178" s="196"/>
    </row>
    <row r="3179" spans="21:22" ht="15.75">
      <c r="U3179" s="196"/>
      <c r="V3179" s="196"/>
    </row>
    <row r="3180" spans="21:22" ht="15.75">
      <c r="U3180" s="196"/>
      <c r="V3180" s="196"/>
    </row>
    <row r="3181" spans="21:22" ht="15.75">
      <c r="U3181" s="196"/>
      <c r="V3181" s="196"/>
    </row>
    <row r="3182" spans="21:22" ht="15.75">
      <c r="U3182" s="196"/>
      <c r="V3182" s="196"/>
    </row>
    <row r="3183" spans="21:22" ht="15.75">
      <c r="U3183" s="196"/>
      <c r="V3183" s="196"/>
    </row>
    <row r="3184" spans="21:22" ht="15.75">
      <c r="U3184" s="196"/>
      <c r="V3184" s="196"/>
    </row>
    <row r="3185" spans="21:22" ht="15.75">
      <c r="U3185" s="196"/>
      <c r="V3185" s="196"/>
    </row>
    <row r="3186" spans="21:22" ht="15.75">
      <c r="U3186" s="196"/>
      <c r="V3186" s="196"/>
    </row>
    <row r="3187" spans="21:22" ht="15.75">
      <c r="U3187" s="196"/>
      <c r="V3187" s="196"/>
    </row>
    <row r="3188" spans="21:22" ht="15.75">
      <c r="U3188" s="196"/>
      <c r="V3188" s="196"/>
    </row>
    <row r="3189" spans="21:22" ht="15.75">
      <c r="U3189" s="196"/>
      <c r="V3189" s="196"/>
    </row>
    <row r="3190" spans="21:22" ht="15.75">
      <c r="U3190" s="196"/>
      <c r="V3190" s="196"/>
    </row>
    <row r="3191" spans="21:22" ht="15.75">
      <c r="U3191" s="196"/>
      <c r="V3191" s="196"/>
    </row>
    <row r="3192" spans="21:22" ht="15.75">
      <c r="U3192" s="196"/>
      <c r="V3192" s="196"/>
    </row>
    <row r="3193" spans="21:22" ht="15.75">
      <c r="U3193" s="196"/>
      <c r="V3193" s="196"/>
    </row>
    <row r="3194" spans="21:22" ht="15.75">
      <c r="U3194" s="196"/>
      <c r="V3194" s="196"/>
    </row>
    <row r="3195" spans="21:22" ht="15.75">
      <c r="U3195" s="196"/>
      <c r="V3195" s="196"/>
    </row>
    <row r="3196" spans="21:22" ht="15.75">
      <c r="U3196" s="196"/>
      <c r="V3196" s="196"/>
    </row>
    <row r="3197" spans="21:22" ht="15.75">
      <c r="U3197" s="196"/>
      <c r="V3197" s="196"/>
    </row>
    <row r="3198" spans="21:22" ht="15.75">
      <c r="U3198" s="196"/>
      <c r="V3198" s="196"/>
    </row>
    <row r="3199" spans="21:22" ht="15.75">
      <c r="U3199" s="196"/>
      <c r="V3199" s="196"/>
    </row>
    <row r="3200" spans="21:22" ht="15.75">
      <c r="U3200" s="196"/>
      <c r="V3200" s="196"/>
    </row>
    <row r="3201" spans="21:22" ht="15.75">
      <c r="U3201" s="196"/>
      <c r="V3201" s="196"/>
    </row>
    <row r="3202" spans="21:22" ht="15.75">
      <c r="U3202" s="196"/>
      <c r="V3202" s="196"/>
    </row>
    <row r="3203" spans="21:22" ht="15.75">
      <c r="U3203" s="196"/>
      <c r="V3203" s="196"/>
    </row>
    <row r="3204" spans="21:22" ht="15.75">
      <c r="U3204" s="196"/>
      <c r="V3204" s="196"/>
    </row>
    <row r="3205" spans="21:22" ht="15.75">
      <c r="U3205" s="196"/>
      <c r="V3205" s="196"/>
    </row>
    <row r="3206" spans="21:22" ht="15.75">
      <c r="U3206" s="196"/>
      <c r="V3206" s="196"/>
    </row>
    <row r="3207" spans="21:22" ht="15.75">
      <c r="U3207" s="196"/>
      <c r="V3207" s="196"/>
    </row>
    <row r="3208" spans="21:22" ht="15.75">
      <c r="U3208" s="196"/>
      <c r="V3208" s="196"/>
    </row>
    <row r="3209" spans="21:22" ht="15.75">
      <c r="U3209" s="196"/>
      <c r="V3209" s="196"/>
    </row>
    <row r="3210" spans="21:22" ht="15.75">
      <c r="U3210" s="196"/>
      <c r="V3210" s="196"/>
    </row>
    <row r="3211" spans="21:22" ht="15.75">
      <c r="U3211" s="196"/>
      <c r="V3211" s="196"/>
    </row>
    <row r="3212" spans="21:22" ht="15.75">
      <c r="U3212" s="196"/>
      <c r="V3212" s="196"/>
    </row>
    <row r="3213" spans="21:22" ht="15.75">
      <c r="U3213" s="196"/>
      <c r="V3213" s="196"/>
    </row>
    <row r="3214" spans="21:22" ht="15.75">
      <c r="U3214" s="196"/>
      <c r="V3214" s="196"/>
    </row>
    <row r="3215" spans="21:22" ht="15.75">
      <c r="U3215" s="196"/>
      <c r="V3215" s="196"/>
    </row>
    <row r="3216" spans="21:22" ht="15.75">
      <c r="U3216" s="196"/>
      <c r="V3216" s="196"/>
    </row>
    <row r="3217" spans="21:22" ht="15.75">
      <c r="U3217" s="196"/>
      <c r="V3217" s="196"/>
    </row>
    <row r="3218" spans="21:22" ht="15.75">
      <c r="U3218" s="196"/>
      <c r="V3218" s="196"/>
    </row>
    <row r="3219" spans="21:22" ht="15.75">
      <c r="U3219" s="196"/>
      <c r="V3219" s="196"/>
    </row>
    <row r="3220" spans="21:22" ht="15.75">
      <c r="U3220" s="196"/>
      <c r="V3220" s="196"/>
    </row>
    <row r="3221" spans="21:22" ht="15.75">
      <c r="U3221" s="196"/>
      <c r="V3221" s="196"/>
    </row>
    <row r="3222" spans="21:22" ht="15.75">
      <c r="U3222" s="196"/>
      <c r="V3222" s="196"/>
    </row>
    <row r="3223" spans="21:22" ht="15.75">
      <c r="U3223" s="196"/>
      <c r="V3223" s="196"/>
    </row>
    <row r="3224" spans="21:22" ht="15.75">
      <c r="U3224" s="196"/>
      <c r="V3224" s="196"/>
    </row>
    <row r="3225" spans="21:22" ht="15.75">
      <c r="U3225" s="196"/>
      <c r="V3225" s="196"/>
    </row>
    <row r="3226" spans="21:22" ht="15.75">
      <c r="U3226" s="196"/>
      <c r="V3226" s="196"/>
    </row>
    <row r="3227" spans="21:22" ht="15.75">
      <c r="U3227" s="196"/>
      <c r="V3227" s="196"/>
    </row>
    <row r="3228" spans="21:22" ht="15.75">
      <c r="U3228" s="196"/>
      <c r="V3228" s="196"/>
    </row>
    <row r="3229" spans="21:22" ht="15.75">
      <c r="U3229" s="196"/>
      <c r="V3229" s="196"/>
    </row>
    <row r="3230" spans="21:22" ht="15.75">
      <c r="U3230" s="196"/>
      <c r="V3230" s="196"/>
    </row>
    <row r="3231" spans="21:22" ht="15.75">
      <c r="U3231" s="196"/>
      <c r="V3231" s="196"/>
    </row>
    <row r="3232" spans="21:22" ht="15.75">
      <c r="U3232" s="196"/>
      <c r="V3232" s="196"/>
    </row>
    <row r="3233" spans="21:22" ht="15.75">
      <c r="U3233" s="196"/>
      <c r="V3233" s="196"/>
    </row>
    <row r="3234" spans="21:22" ht="15.75">
      <c r="U3234" s="196"/>
      <c r="V3234" s="196"/>
    </row>
    <row r="3235" spans="21:22" ht="15.75">
      <c r="U3235" s="196"/>
      <c r="V3235" s="196"/>
    </row>
    <row r="3236" spans="21:22" ht="15.75">
      <c r="U3236" s="196"/>
      <c r="V3236" s="196"/>
    </row>
    <row r="3237" spans="21:22" ht="15.75">
      <c r="U3237" s="196"/>
      <c r="V3237" s="196"/>
    </row>
    <row r="3238" spans="21:22" ht="15.75">
      <c r="U3238" s="196"/>
      <c r="V3238" s="196"/>
    </row>
    <row r="3239" spans="21:22" ht="15.75">
      <c r="U3239" s="196"/>
      <c r="V3239" s="196"/>
    </row>
    <row r="3240" spans="21:22" ht="15.75">
      <c r="U3240" s="196"/>
      <c r="V3240" s="196"/>
    </row>
    <row r="3241" spans="21:22" ht="15.75">
      <c r="U3241" s="196"/>
      <c r="V3241" s="196"/>
    </row>
    <row r="3242" spans="21:22" ht="15.75">
      <c r="U3242" s="196"/>
      <c r="V3242" s="196"/>
    </row>
    <row r="3243" spans="21:22" ht="15.75">
      <c r="U3243" s="196"/>
      <c r="V3243" s="196"/>
    </row>
    <row r="3244" spans="21:22" ht="15.75">
      <c r="U3244" s="196"/>
      <c r="V3244" s="196"/>
    </row>
    <row r="3245" spans="21:22" ht="15.75">
      <c r="U3245" s="196"/>
      <c r="V3245" s="196"/>
    </row>
    <row r="3246" spans="21:22" ht="15.75">
      <c r="U3246" s="196"/>
      <c r="V3246" s="196"/>
    </row>
    <row r="3247" spans="21:22" ht="15.75">
      <c r="U3247" s="196"/>
      <c r="V3247" s="196"/>
    </row>
    <row r="3248" spans="21:22" ht="15.75">
      <c r="U3248" s="196"/>
      <c r="V3248" s="196"/>
    </row>
    <row r="3249" spans="21:22" ht="15.75">
      <c r="U3249" s="196"/>
      <c r="V3249" s="196"/>
    </row>
    <row r="3250" spans="21:22" ht="15.75">
      <c r="U3250" s="196"/>
      <c r="V3250" s="196"/>
    </row>
    <row r="3251" spans="21:22" ht="15.75">
      <c r="U3251" s="196"/>
      <c r="V3251" s="196"/>
    </row>
    <row r="3252" spans="21:22" ht="15.75">
      <c r="U3252" s="196"/>
      <c r="V3252" s="196"/>
    </row>
    <row r="3253" spans="21:22" ht="15.75">
      <c r="U3253" s="196"/>
      <c r="V3253" s="196"/>
    </row>
    <row r="3254" spans="21:22" ht="15.75">
      <c r="U3254" s="196"/>
      <c r="V3254" s="196"/>
    </row>
    <row r="3255" spans="21:22" ht="15.75">
      <c r="U3255" s="196"/>
      <c r="V3255" s="196"/>
    </row>
    <row r="3256" spans="21:22" ht="15.75">
      <c r="U3256" s="196"/>
      <c r="V3256" s="196"/>
    </row>
    <row r="3257" spans="21:22" ht="15.75">
      <c r="U3257" s="196"/>
      <c r="V3257" s="196"/>
    </row>
    <row r="3258" spans="21:22" ht="15.75">
      <c r="U3258" s="196"/>
      <c r="V3258" s="196"/>
    </row>
    <row r="3259" spans="21:22" ht="15.75">
      <c r="U3259" s="196"/>
      <c r="V3259" s="196"/>
    </row>
    <row r="3260" spans="21:22" ht="15.75">
      <c r="U3260" s="196"/>
      <c r="V3260" s="196"/>
    </row>
    <row r="3261" spans="21:22" ht="15.75">
      <c r="U3261" s="196"/>
      <c r="V3261" s="196"/>
    </row>
    <row r="3262" spans="21:22" ht="15.75">
      <c r="U3262" s="196"/>
      <c r="V3262" s="196"/>
    </row>
    <row r="3263" spans="21:22" ht="15.75">
      <c r="U3263" s="196"/>
      <c r="V3263" s="196"/>
    </row>
    <row r="3264" spans="21:22" ht="15.75">
      <c r="U3264" s="196"/>
      <c r="V3264" s="196"/>
    </row>
    <row r="3265" spans="21:22" ht="15.75">
      <c r="U3265" s="196"/>
      <c r="V3265" s="196"/>
    </row>
    <row r="3266" spans="21:22" ht="15.75">
      <c r="U3266" s="196"/>
      <c r="V3266" s="196"/>
    </row>
    <row r="3267" spans="21:22" ht="15.75">
      <c r="U3267" s="196"/>
      <c r="V3267" s="196"/>
    </row>
    <row r="3268" spans="21:22" ht="15.75">
      <c r="U3268" s="196"/>
      <c r="V3268" s="196"/>
    </row>
    <row r="3269" spans="21:22" ht="15.75">
      <c r="U3269" s="196"/>
      <c r="V3269" s="196"/>
    </row>
    <row r="3270" spans="21:22" ht="15.75">
      <c r="U3270" s="196"/>
      <c r="V3270" s="196"/>
    </row>
    <row r="3271" spans="21:22" ht="15.75">
      <c r="U3271" s="196"/>
      <c r="V3271" s="196"/>
    </row>
    <row r="3272" spans="21:22" ht="15.75">
      <c r="U3272" s="196"/>
      <c r="V3272" s="196"/>
    </row>
    <row r="3273" spans="21:22" ht="15.75">
      <c r="U3273" s="196"/>
      <c r="V3273" s="196"/>
    </row>
    <row r="3274" spans="21:22" ht="15.75">
      <c r="U3274" s="196"/>
      <c r="V3274" s="196"/>
    </row>
    <row r="3275" spans="21:22" ht="15.75">
      <c r="U3275" s="196"/>
      <c r="V3275" s="196"/>
    </row>
    <row r="3276" spans="21:22" ht="15.75">
      <c r="U3276" s="196"/>
      <c r="V3276" s="196"/>
    </row>
    <row r="3277" spans="21:22" ht="15.75">
      <c r="U3277" s="196"/>
      <c r="V3277" s="196"/>
    </row>
    <row r="3278" spans="21:22" ht="15.75">
      <c r="U3278" s="196"/>
      <c r="V3278" s="196"/>
    </row>
    <row r="3279" spans="21:22" ht="15.75">
      <c r="U3279" s="196"/>
      <c r="V3279" s="196"/>
    </row>
    <row r="3280" spans="21:22" ht="15.75">
      <c r="U3280" s="196"/>
      <c r="V3280" s="196"/>
    </row>
    <row r="3281" spans="21:22" ht="15.75">
      <c r="U3281" s="196"/>
      <c r="V3281" s="196"/>
    </row>
    <row r="3282" spans="21:22" ht="15.75">
      <c r="U3282" s="196"/>
      <c r="V3282" s="196"/>
    </row>
    <row r="3283" spans="21:22" ht="15.75">
      <c r="U3283" s="196"/>
      <c r="V3283" s="196"/>
    </row>
    <row r="3284" spans="21:22" ht="15.75">
      <c r="U3284" s="196"/>
      <c r="V3284" s="196"/>
    </row>
    <row r="3285" spans="21:22" ht="15.75">
      <c r="U3285" s="196"/>
      <c r="V3285" s="196"/>
    </row>
    <row r="3286" spans="21:22" ht="15.75">
      <c r="U3286" s="196"/>
      <c r="V3286" s="196"/>
    </row>
    <row r="3287" spans="21:22" ht="15.75">
      <c r="U3287" s="196"/>
      <c r="V3287" s="196"/>
    </row>
    <row r="3288" spans="21:22" ht="15.75">
      <c r="U3288" s="196"/>
      <c r="V3288" s="196"/>
    </row>
    <row r="3289" spans="21:22" ht="15.75">
      <c r="U3289" s="196"/>
      <c r="V3289" s="196"/>
    </row>
    <row r="3290" spans="21:22" ht="15.75">
      <c r="U3290" s="196"/>
      <c r="V3290" s="196"/>
    </row>
    <row r="3291" spans="21:22" ht="15.75">
      <c r="U3291" s="196"/>
      <c r="V3291" s="196"/>
    </row>
    <row r="3292" spans="21:22" ht="15.75">
      <c r="U3292" s="196"/>
      <c r="V3292" s="196"/>
    </row>
    <row r="3293" spans="21:22" ht="15.75">
      <c r="U3293" s="196"/>
      <c r="V3293" s="196"/>
    </row>
    <row r="3294" spans="21:22" ht="15.75">
      <c r="U3294" s="196"/>
      <c r="V3294" s="196"/>
    </row>
    <row r="3295" spans="21:22" ht="15.75">
      <c r="U3295" s="196"/>
      <c r="V3295" s="196"/>
    </row>
    <row r="3296" spans="21:22" ht="15.75">
      <c r="U3296" s="196"/>
      <c r="V3296" s="196"/>
    </row>
    <row r="3297" spans="21:22" ht="15.75">
      <c r="U3297" s="196"/>
      <c r="V3297" s="196"/>
    </row>
    <row r="3298" spans="21:22" ht="15.75">
      <c r="U3298" s="196"/>
      <c r="V3298" s="196"/>
    </row>
    <row r="3299" spans="21:22" ht="15.75">
      <c r="U3299" s="196"/>
      <c r="V3299" s="196"/>
    </row>
    <row r="3300" spans="21:22" ht="15.75">
      <c r="U3300" s="196"/>
      <c r="V3300" s="196"/>
    </row>
    <row r="3301" spans="21:22" ht="15.75">
      <c r="U3301" s="196"/>
      <c r="V3301" s="196"/>
    </row>
    <row r="3302" spans="21:22" ht="15.75">
      <c r="U3302" s="196"/>
      <c r="V3302" s="196"/>
    </row>
    <row r="3303" spans="21:22" ht="15.75">
      <c r="U3303" s="196"/>
      <c r="V3303" s="196"/>
    </row>
    <row r="3304" spans="21:22" ht="15.75">
      <c r="U3304" s="196"/>
      <c r="V3304" s="196"/>
    </row>
    <row r="3305" spans="21:22" ht="15.75">
      <c r="U3305" s="196"/>
      <c r="V3305" s="196"/>
    </row>
    <row r="3306" spans="21:22" ht="15.75">
      <c r="U3306" s="196"/>
      <c r="V3306" s="196"/>
    </row>
    <row r="3307" spans="21:22" ht="15.75">
      <c r="U3307" s="196"/>
      <c r="V3307" s="196"/>
    </row>
    <row r="3308" spans="21:22" ht="15.75">
      <c r="U3308" s="196"/>
      <c r="V3308" s="196"/>
    </row>
    <row r="3309" spans="21:22" ht="15.75">
      <c r="U3309" s="196"/>
      <c r="V3309" s="196"/>
    </row>
    <row r="3310" spans="21:22" ht="15.75">
      <c r="U3310" s="196"/>
      <c r="V3310" s="196"/>
    </row>
    <row r="3311" spans="21:22" ht="15.75">
      <c r="U3311" s="196"/>
      <c r="V3311" s="196"/>
    </row>
    <row r="3312" spans="21:22" ht="15.75">
      <c r="U3312" s="196"/>
      <c r="V3312" s="196"/>
    </row>
    <row r="3313" spans="21:22" ht="15.75">
      <c r="U3313" s="196"/>
      <c r="V3313" s="196"/>
    </row>
    <row r="3314" spans="21:22" ht="15.75">
      <c r="U3314" s="196"/>
      <c r="V3314" s="196"/>
    </row>
    <row r="3315" spans="21:22" ht="15.75">
      <c r="U3315" s="196"/>
      <c r="V3315" s="196"/>
    </row>
    <row r="3316" spans="21:22" ht="15.75">
      <c r="U3316" s="196"/>
      <c r="V3316" s="196"/>
    </row>
    <row r="3317" spans="21:22" ht="15.75">
      <c r="U3317" s="196"/>
      <c r="V3317" s="196"/>
    </row>
    <row r="3318" spans="21:22" ht="15.75">
      <c r="U3318" s="196"/>
      <c r="V3318" s="196"/>
    </row>
    <row r="3319" spans="21:22" ht="15.75">
      <c r="U3319" s="196"/>
      <c r="V3319" s="196"/>
    </row>
    <row r="3320" spans="21:22" ht="15.75">
      <c r="U3320" s="196"/>
      <c r="V3320" s="196"/>
    </row>
    <row r="3321" spans="21:22" ht="15.75">
      <c r="U3321" s="196"/>
      <c r="V3321" s="196"/>
    </row>
    <row r="3322" spans="21:22" ht="15.75">
      <c r="U3322" s="196"/>
      <c r="V3322" s="196"/>
    </row>
    <row r="3323" spans="21:22" ht="15.75">
      <c r="U3323" s="196"/>
      <c r="V3323" s="196"/>
    </row>
    <row r="3324" spans="21:22" ht="15.75">
      <c r="U3324" s="196"/>
      <c r="V3324" s="196"/>
    </row>
    <row r="3325" spans="21:22" ht="15.75">
      <c r="U3325" s="196"/>
      <c r="V3325" s="196"/>
    </row>
    <row r="3326" spans="21:22" ht="15.75">
      <c r="U3326" s="196"/>
      <c r="V3326" s="196"/>
    </row>
    <row r="3327" spans="21:22" ht="15.75">
      <c r="U3327" s="196"/>
      <c r="V3327" s="196"/>
    </row>
    <row r="3328" spans="21:22" ht="15.75">
      <c r="U3328" s="196"/>
      <c r="V3328" s="196"/>
    </row>
    <row r="3329" spans="21:22" ht="15.75">
      <c r="U3329" s="196"/>
      <c r="V3329" s="196"/>
    </row>
    <row r="3330" spans="21:22" ht="15.75">
      <c r="U3330" s="196"/>
      <c r="V3330" s="196"/>
    </row>
    <row r="3331" spans="21:22" ht="15.75">
      <c r="U3331" s="196"/>
      <c r="V3331" s="196"/>
    </row>
    <row r="3332" spans="21:22" ht="15.75">
      <c r="U3332" s="196"/>
      <c r="V3332" s="196"/>
    </row>
    <row r="3333" spans="21:22" ht="15.75">
      <c r="U3333" s="196"/>
      <c r="V3333" s="196"/>
    </row>
    <row r="3334" spans="21:22" ht="15.75">
      <c r="U3334" s="196"/>
      <c r="V3334" s="196"/>
    </row>
    <row r="3335" spans="21:22" ht="15.75">
      <c r="U3335" s="196"/>
      <c r="V3335" s="196"/>
    </row>
    <row r="3336" spans="21:22" ht="15.75">
      <c r="U3336" s="196"/>
      <c r="V3336" s="196"/>
    </row>
    <row r="3337" spans="21:22" ht="15.75">
      <c r="U3337" s="196"/>
      <c r="V3337" s="196"/>
    </row>
    <row r="3338" spans="21:22" ht="15.75">
      <c r="U3338" s="196"/>
      <c r="V3338" s="196"/>
    </row>
    <row r="3339" spans="21:22" ht="15.75">
      <c r="U3339" s="196"/>
      <c r="V3339" s="196"/>
    </row>
    <row r="3340" spans="21:22" ht="15.75">
      <c r="U3340" s="196"/>
      <c r="V3340" s="196"/>
    </row>
    <row r="3341" spans="21:22" ht="15.75">
      <c r="U3341" s="196"/>
      <c r="V3341" s="196"/>
    </row>
    <row r="3342" spans="21:22" ht="15.75">
      <c r="U3342" s="196"/>
      <c r="V3342" s="196"/>
    </row>
    <row r="3343" spans="21:22" ht="15.75">
      <c r="U3343" s="196"/>
      <c r="V3343" s="196"/>
    </row>
    <row r="3344" spans="21:22" ht="15.75">
      <c r="U3344" s="196"/>
      <c r="V3344" s="196"/>
    </row>
    <row r="3345" spans="21:22" ht="15.75">
      <c r="U3345" s="196"/>
      <c r="V3345" s="196"/>
    </row>
    <row r="3346" spans="21:22" ht="15.75">
      <c r="U3346" s="196"/>
      <c r="V3346" s="196"/>
    </row>
    <row r="3347" spans="21:22" ht="15.75">
      <c r="U3347" s="196"/>
      <c r="V3347" s="196"/>
    </row>
    <row r="3348" spans="21:22" ht="15.75">
      <c r="U3348" s="196"/>
      <c r="V3348" s="196"/>
    </row>
    <row r="3349" spans="21:22" ht="15.75">
      <c r="U3349" s="196"/>
      <c r="V3349" s="196"/>
    </row>
    <row r="3350" spans="21:22" ht="15.75">
      <c r="U3350" s="196"/>
      <c r="V3350" s="196"/>
    </row>
    <row r="3351" spans="21:22" ht="15.75">
      <c r="U3351" s="196"/>
      <c r="V3351" s="196"/>
    </row>
    <row r="3352" spans="21:22" ht="15.75">
      <c r="U3352" s="196"/>
      <c r="V3352" s="196"/>
    </row>
    <row r="3353" spans="21:22" ht="15.75">
      <c r="U3353" s="196"/>
      <c r="V3353" s="196"/>
    </row>
    <row r="3354" spans="21:22" ht="15.75">
      <c r="U3354" s="196"/>
      <c r="V3354" s="196"/>
    </row>
    <row r="3355" spans="21:22" ht="15.75">
      <c r="U3355" s="196"/>
      <c r="V3355" s="196"/>
    </row>
    <row r="3356" spans="21:22" ht="15.75">
      <c r="U3356" s="196"/>
      <c r="V3356" s="196"/>
    </row>
    <row r="3357" spans="21:22" ht="15.75">
      <c r="U3357" s="196"/>
      <c r="V3357" s="196"/>
    </row>
    <row r="3358" spans="21:22" ht="15.75">
      <c r="U3358" s="196"/>
      <c r="V3358" s="196"/>
    </row>
    <row r="3359" spans="21:22" ht="15.75">
      <c r="U3359" s="196"/>
      <c r="V3359" s="196"/>
    </row>
    <row r="3360" spans="21:22" ht="15.75">
      <c r="U3360" s="196"/>
      <c r="V3360" s="196"/>
    </row>
    <row r="3361" spans="21:22" ht="15.75">
      <c r="U3361" s="196"/>
      <c r="V3361" s="196"/>
    </row>
    <row r="3362" spans="21:22" ht="15.75">
      <c r="U3362" s="196"/>
      <c r="V3362" s="196"/>
    </row>
    <row r="3363" spans="21:22" ht="15.75">
      <c r="U3363" s="196"/>
      <c r="V3363" s="196"/>
    </row>
    <row r="3364" spans="21:22" ht="15.75">
      <c r="U3364" s="196"/>
      <c r="V3364" s="196"/>
    </row>
    <row r="3365" spans="21:22" ht="15.75">
      <c r="U3365" s="196"/>
      <c r="V3365" s="196"/>
    </row>
    <row r="3366" spans="21:22" ht="15.75">
      <c r="U3366" s="196"/>
      <c r="V3366" s="196"/>
    </row>
    <row r="3367" spans="21:22" ht="15.75">
      <c r="U3367" s="196"/>
      <c r="V3367" s="196"/>
    </row>
    <row r="3368" spans="21:22" ht="15.75">
      <c r="U3368" s="196"/>
      <c r="V3368" s="196"/>
    </row>
    <row r="3369" spans="21:22" ht="15.75">
      <c r="U3369" s="196"/>
      <c r="V3369" s="196"/>
    </row>
    <row r="3370" spans="21:22" ht="15.75">
      <c r="U3370" s="196"/>
      <c r="V3370" s="196"/>
    </row>
    <row r="3371" spans="21:22" ht="15.75">
      <c r="U3371" s="196"/>
      <c r="V3371" s="196"/>
    </row>
    <row r="3372" spans="21:22" ht="15.75">
      <c r="U3372" s="196"/>
      <c r="V3372" s="196"/>
    </row>
    <row r="3373" spans="21:22" ht="15.75">
      <c r="U3373" s="196"/>
      <c r="V3373" s="196"/>
    </row>
    <row r="3374" spans="21:22" ht="15.75">
      <c r="U3374" s="196"/>
      <c r="V3374" s="196"/>
    </row>
    <row r="3375" spans="21:22" ht="15.75">
      <c r="U3375" s="196"/>
      <c r="V3375" s="196"/>
    </row>
    <row r="3376" spans="21:22" ht="15.75">
      <c r="U3376" s="196"/>
      <c r="V3376" s="196"/>
    </row>
    <row r="3377" spans="21:22" ht="15.75">
      <c r="U3377" s="196"/>
      <c r="V3377" s="196"/>
    </row>
    <row r="3378" spans="21:22" ht="15.75">
      <c r="U3378" s="196"/>
      <c r="V3378" s="196"/>
    </row>
    <row r="3379" spans="21:22" ht="15.75">
      <c r="U3379" s="196"/>
      <c r="V3379" s="196"/>
    </row>
    <row r="3380" spans="21:22" ht="15.75">
      <c r="U3380" s="196"/>
      <c r="V3380" s="196"/>
    </row>
    <row r="3381" spans="21:22" ht="15.75">
      <c r="U3381" s="196"/>
      <c r="V3381" s="196"/>
    </row>
    <row r="3382" spans="21:22" ht="15.75">
      <c r="U3382" s="196"/>
      <c r="V3382" s="196"/>
    </row>
    <row r="3383" spans="21:22" ht="15.75">
      <c r="U3383" s="196"/>
      <c r="V3383" s="196"/>
    </row>
    <row r="3384" spans="21:22" ht="15.75">
      <c r="U3384" s="196"/>
      <c r="V3384" s="196"/>
    </row>
    <row r="3385" spans="21:22" ht="15.75">
      <c r="U3385" s="196"/>
      <c r="V3385" s="196"/>
    </row>
    <row r="3386" spans="21:22" ht="15.75">
      <c r="U3386" s="196"/>
      <c r="V3386" s="196"/>
    </row>
    <row r="3387" spans="21:22" ht="15.75">
      <c r="U3387" s="196"/>
      <c r="V3387" s="196"/>
    </row>
    <row r="3388" spans="21:22" ht="15.75">
      <c r="U3388" s="196"/>
      <c r="V3388" s="196"/>
    </row>
    <row r="3389" spans="21:22" ht="15.75">
      <c r="U3389" s="196"/>
      <c r="V3389" s="196"/>
    </row>
    <row r="3390" spans="21:22" ht="15.75">
      <c r="U3390" s="196"/>
      <c r="V3390" s="196"/>
    </row>
    <row r="3391" spans="21:22" ht="15.75">
      <c r="U3391" s="196"/>
      <c r="V3391" s="196"/>
    </row>
    <row r="3392" spans="21:22" ht="15.75">
      <c r="U3392" s="196"/>
      <c r="V3392" s="196"/>
    </row>
    <row r="3393" spans="21:22" ht="15.75">
      <c r="U3393" s="196"/>
      <c r="V3393" s="196"/>
    </row>
    <row r="3394" spans="21:22" ht="15.75">
      <c r="U3394" s="196"/>
      <c r="V3394" s="196"/>
    </row>
    <row r="3395" spans="21:22" ht="15.75">
      <c r="U3395" s="196"/>
      <c r="V3395" s="196"/>
    </row>
    <row r="3396" spans="21:22" ht="15.75">
      <c r="U3396" s="196"/>
      <c r="V3396" s="196"/>
    </row>
    <row r="3397" spans="21:22" ht="15.75">
      <c r="U3397" s="196"/>
      <c r="V3397" s="196"/>
    </row>
    <row r="3398" spans="21:22" ht="15.75">
      <c r="U3398" s="196"/>
      <c r="V3398" s="196"/>
    </row>
    <row r="3399" spans="21:22" ht="15.75">
      <c r="U3399" s="196"/>
      <c r="V3399" s="196"/>
    </row>
    <row r="3400" spans="21:22" ht="15.75">
      <c r="U3400" s="196"/>
      <c r="V3400" s="196"/>
    </row>
    <row r="3401" spans="21:22" ht="15.75">
      <c r="U3401" s="196"/>
      <c r="V3401" s="196"/>
    </row>
    <row r="3402" spans="21:22" ht="15.75">
      <c r="U3402" s="196"/>
      <c r="V3402" s="196"/>
    </row>
    <row r="3403" spans="21:22" ht="15.75">
      <c r="U3403" s="196"/>
      <c r="V3403" s="196"/>
    </row>
    <row r="3404" spans="21:22" ht="15.75">
      <c r="U3404" s="196"/>
      <c r="V3404" s="196"/>
    </row>
    <row r="3405" spans="21:22" ht="15.75">
      <c r="U3405" s="196"/>
      <c r="V3405" s="196"/>
    </row>
    <row r="3406" spans="21:22" ht="15.75">
      <c r="U3406" s="196"/>
      <c r="V3406" s="196"/>
    </row>
    <row r="3407" spans="21:22" ht="15.75">
      <c r="U3407" s="196"/>
      <c r="V3407" s="196"/>
    </row>
    <row r="3408" spans="21:22" ht="15.75">
      <c r="U3408" s="196"/>
      <c r="V3408" s="196"/>
    </row>
    <row r="3409" spans="21:22" ht="15.75">
      <c r="U3409" s="196"/>
      <c r="V3409" s="196"/>
    </row>
    <row r="3410" spans="21:22" ht="15.75">
      <c r="U3410" s="196"/>
      <c r="V3410" s="196"/>
    </row>
    <row r="3411" spans="21:22" ht="15.75">
      <c r="U3411" s="196"/>
      <c r="V3411" s="196"/>
    </row>
    <row r="3412" spans="21:22" ht="15.75">
      <c r="U3412" s="196"/>
      <c r="V3412" s="196"/>
    </row>
    <row r="3413" spans="21:22" ht="15.75">
      <c r="U3413" s="196"/>
      <c r="V3413" s="196"/>
    </row>
    <row r="3414" spans="21:22" ht="15.75">
      <c r="U3414" s="196"/>
      <c r="V3414" s="196"/>
    </row>
    <row r="3415" spans="21:22" ht="15.75">
      <c r="U3415" s="196"/>
      <c r="V3415" s="196"/>
    </row>
    <row r="3416" spans="21:22" ht="15.75">
      <c r="U3416" s="196"/>
      <c r="V3416" s="196"/>
    </row>
    <row r="3417" spans="21:22" ht="15.75">
      <c r="U3417" s="196"/>
      <c r="V3417" s="196"/>
    </row>
    <row r="3418" spans="21:22" ht="15.75">
      <c r="U3418" s="196"/>
      <c r="V3418" s="196"/>
    </row>
    <row r="3419" spans="21:22" ht="15.75">
      <c r="U3419" s="196"/>
      <c r="V3419" s="196"/>
    </row>
    <row r="3420" spans="21:22" ht="15.75">
      <c r="U3420" s="196"/>
      <c r="V3420" s="196"/>
    </row>
    <row r="3421" spans="21:22" ht="15.75">
      <c r="U3421" s="196"/>
      <c r="V3421" s="196"/>
    </row>
    <row r="3422" spans="21:22" ht="15.75">
      <c r="U3422" s="196"/>
      <c r="V3422" s="196"/>
    </row>
    <row r="3423" spans="21:22" ht="15.75">
      <c r="U3423" s="196"/>
      <c r="V3423" s="196"/>
    </row>
    <row r="3424" spans="21:22" ht="15.75">
      <c r="U3424" s="196"/>
      <c r="V3424" s="196"/>
    </row>
    <row r="3425" spans="21:22" ht="15.75">
      <c r="U3425" s="196"/>
      <c r="V3425" s="196"/>
    </row>
    <row r="3426" spans="21:22" ht="15.75">
      <c r="U3426" s="196"/>
      <c r="V3426" s="196"/>
    </row>
    <row r="3427" spans="21:22" ht="15.75">
      <c r="U3427" s="196"/>
      <c r="V3427" s="196"/>
    </row>
    <row r="3428" spans="21:22" ht="15.75">
      <c r="U3428" s="196"/>
      <c r="V3428" s="196"/>
    </row>
    <row r="3429" spans="21:22" ht="15.75">
      <c r="U3429" s="196"/>
      <c r="V3429" s="196"/>
    </row>
    <row r="3430" spans="21:22" ht="15.75">
      <c r="U3430" s="196"/>
      <c r="V3430" s="196"/>
    </row>
    <row r="3431" spans="21:22" ht="15.75">
      <c r="U3431" s="196"/>
      <c r="V3431" s="196"/>
    </row>
    <row r="3432" spans="21:22" ht="15.75">
      <c r="U3432" s="196"/>
      <c r="V3432" s="196"/>
    </row>
    <row r="3433" spans="21:22" ht="15.75">
      <c r="U3433" s="196"/>
      <c r="V3433" s="196"/>
    </row>
    <row r="3434" spans="21:22" ht="15.75">
      <c r="U3434" s="196"/>
      <c r="V3434" s="196"/>
    </row>
    <row r="3435" spans="21:22" ht="15.75">
      <c r="U3435" s="196"/>
      <c r="V3435" s="196"/>
    </row>
    <row r="3436" spans="21:22" ht="15.75">
      <c r="U3436" s="196"/>
      <c r="V3436" s="196"/>
    </row>
    <row r="3437" spans="21:22" ht="15.75">
      <c r="U3437" s="196"/>
      <c r="V3437" s="196"/>
    </row>
    <row r="3438" spans="21:22" ht="15.75">
      <c r="U3438" s="196"/>
      <c r="V3438" s="196"/>
    </row>
    <row r="3439" spans="21:22" ht="15.75">
      <c r="U3439" s="196"/>
      <c r="V3439" s="196"/>
    </row>
    <row r="3440" spans="21:22" ht="15.75">
      <c r="U3440" s="196"/>
      <c r="V3440" s="196"/>
    </row>
    <row r="3441" spans="21:22" ht="15.75">
      <c r="U3441" s="196"/>
      <c r="V3441" s="196"/>
    </row>
    <row r="3442" spans="21:22" ht="15.75">
      <c r="U3442" s="196"/>
      <c r="V3442" s="196"/>
    </row>
    <row r="3443" spans="21:22" ht="15.75">
      <c r="U3443" s="196"/>
      <c r="V3443" s="196"/>
    </row>
    <row r="3444" spans="21:22" ht="15.75">
      <c r="U3444" s="196"/>
      <c r="V3444" s="196"/>
    </row>
    <row r="3445" spans="21:22" ht="15.75">
      <c r="U3445" s="196"/>
      <c r="V3445" s="196"/>
    </row>
    <row r="3446" spans="21:22" ht="15.75">
      <c r="U3446" s="196"/>
      <c r="V3446" s="196"/>
    </row>
    <row r="3447" spans="21:22" ht="15.75">
      <c r="U3447" s="196"/>
      <c r="V3447" s="196"/>
    </row>
    <row r="3448" spans="21:22" ht="15.75">
      <c r="U3448" s="196"/>
      <c r="V3448" s="196"/>
    </row>
    <row r="3449" spans="21:22" ht="15.75">
      <c r="U3449" s="196"/>
      <c r="V3449" s="196"/>
    </row>
    <row r="3450" spans="21:22" ht="15.75">
      <c r="U3450" s="196"/>
      <c r="V3450" s="196"/>
    </row>
    <row r="3451" spans="21:22" ht="15.75">
      <c r="U3451" s="196"/>
      <c r="V3451" s="196"/>
    </row>
    <row r="3452" spans="21:22" ht="15.75">
      <c r="U3452" s="196"/>
      <c r="V3452" s="196"/>
    </row>
    <row r="3453" spans="21:22" ht="15.75">
      <c r="U3453" s="196"/>
      <c r="V3453" s="196"/>
    </row>
    <row r="3454" spans="21:22" ht="15.75">
      <c r="U3454" s="196"/>
      <c r="V3454" s="196"/>
    </row>
    <row r="3455" spans="21:22" ht="15.75">
      <c r="U3455" s="196"/>
      <c r="V3455" s="196"/>
    </row>
    <row r="3456" spans="21:22" ht="15.75">
      <c r="U3456" s="196"/>
      <c r="V3456" s="196"/>
    </row>
    <row r="3457" spans="21:22" ht="15.75">
      <c r="U3457" s="196"/>
      <c r="V3457" s="196"/>
    </row>
    <row r="3458" spans="21:22" ht="15.75">
      <c r="U3458" s="196"/>
      <c r="V3458" s="196"/>
    </row>
    <row r="3459" spans="21:22" ht="15.75">
      <c r="U3459" s="196"/>
      <c r="V3459" s="196"/>
    </row>
    <row r="3460" spans="21:22" ht="15.75">
      <c r="U3460" s="196"/>
      <c r="V3460" s="196"/>
    </row>
    <row r="3461" spans="21:22" ht="15.75">
      <c r="U3461" s="196"/>
      <c r="V3461" s="196"/>
    </row>
    <row r="3462" spans="21:22" ht="15.75">
      <c r="U3462" s="196"/>
      <c r="V3462" s="196"/>
    </row>
    <row r="3463" spans="21:22" ht="15.75">
      <c r="U3463" s="196"/>
      <c r="V3463" s="196"/>
    </row>
    <row r="3464" spans="21:22" ht="15.75">
      <c r="U3464" s="196"/>
      <c r="V3464" s="196"/>
    </row>
    <row r="3465" spans="21:22" ht="15.75">
      <c r="U3465" s="196"/>
      <c r="V3465" s="196"/>
    </row>
    <row r="3466" spans="21:22" ht="15.75">
      <c r="U3466" s="196"/>
      <c r="V3466" s="196"/>
    </row>
    <row r="3467" spans="21:22" ht="15.75">
      <c r="U3467" s="196"/>
      <c r="V3467" s="196"/>
    </row>
    <row r="3468" spans="21:22" ht="15.75">
      <c r="U3468" s="196"/>
      <c r="V3468" s="196"/>
    </row>
    <row r="3469" spans="21:22" ht="15.75">
      <c r="U3469" s="196"/>
      <c r="V3469" s="196"/>
    </row>
    <row r="3470" spans="21:22" ht="15.75">
      <c r="U3470" s="196"/>
      <c r="V3470" s="196"/>
    </row>
    <row r="3471" spans="21:22" ht="15.75">
      <c r="U3471" s="196"/>
      <c r="V3471" s="196"/>
    </row>
    <row r="3472" spans="21:22" ht="15.75">
      <c r="U3472" s="196"/>
      <c r="V3472" s="196"/>
    </row>
    <row r="3473" spans="21:22" ht="15.75">
      <c r="U3473" s="196"/>
      <c r="V3473" s="196"/>
    </row>
    <row r="3474" spans="21:22" ht="15.75">
      <c r="U3474" s="196"/>
      <c r="V3474" s="196"/>
    </row>
    <row r="3475" spans="21:22" ht="15.75">
      <c r="U3475" s="196"/>
      <c r="V3475" s="196"/>
    </row>
    <row r="3476" spans="21:22" ht="15.75">
      <c r="U3476" s="196"/>
      <c r="V3476" s="196"/>
    </row>
    <row r="3477" spans="21:22" ht="15.75">
      <c r="U3477" s="196"/>
      <c r="V3477" s="196"/>
    </row>
    <row r="3478" spans="21:22" ht="15.75">
      <c r="U3478" s="196"/>
      <c r="V3478" s="196"/>
    </row>
    <row r="3479" spans="21:22" ht="15.75">
      <c r="U3479" s="196"/>
      <c r="V3479" s="196"/>
    </row>
    <row r="3480" spans="21:22" ht="15.75">
      <c r="U3480" s="196"/>
      <c r="V3480" s="196"/>
    </row>
    <row r="3481" spans="21:22" ht="15.75">
      <c r="U3481" s="196"/>
      <c r="V3481" s="196"/>
    </row>
    <row r="3482" spans="21:22" ht="15.75">
      <c r="U3482" s="196"/>
      <c r="V3482" s="196"/>
    </row>
    <row r="3483" spans="21:22" ht="15.75">
      <c r="U3483" s="196"/>
      <c r="V3483" s="196"/>
    </row>
    <row r="3484" spans="21:22" ht="15.75">
      <c r="U3484" s="196"/>
      <c r="V3484" s="196"/>
    </row>
    <row r="3485" spans="21:22" ht="15.75">
      <c r="U3485" s="196"/>
      <c r="V3485" s="196"/>
    </row>
    <row r="3486" spans="21:22" ht="15.75">
      <c r="U3486" s="196"/>
      <c r="V3486" s="196"/>
    </row>
    <row r="3487" spans="21:22" ht="15.75">
      <c r="U3487" s="196"/>
      <c r="V3487" s="196"/>
    </row>
    <row r="3488" spans="21:22" ht="15.75">
      <c r="U3488" s="196"/>
      <c r="V3488" s="196"/>
    </row>
    <row r="3489" spans="21:22" ht="15.75">
      <c r="U3489" s="196"/>
      <c r="V3489" s="196"/>
    </row>
    <row r="3490" spans="21:22" ht="15.75">
      <c r="U3490" s="196"/>
      <c r="V3490" s="196"/>
    </row>
    <row r="3491" spans="21:22" ht="15.75">
      <c r="U3491" s="196"/>
      <c r="V3491" s="196"/>
    </row>
    <row r="3492" spans="21:22" ht="15.75">
      <c r="U3492" s="196"/>
      <c r="V3492" s="196"/>
    </row>
    <row r="3493" spans="21:22" ht="15.75">
      <c r="U3493" s="196"/>
      <c r="V3493" s="196"/>
    </row>
    <row r="3494" spans="21:22" ht="15.75">
      <c r="U3494" s="196"/>
      <c r="V3494" s="196"/>
    </row>
    <row r="3495" spans="21:22" ht="15.75">
      <c r="U3495" s="196"/>
      <c r="V3495" s="196"/>
    </row>
    <row r="3496" spans="21:22" ht="15.75">
      <c r="U3496" s="196"/>
      <c r="V3496" s="196"/>
    </row>
    <row r="3497" spans="21:22" ht="15.75">
      <c r="U3497" s="196"/>
      <c r="V3497" s="196"/>
    </row>
    <row r="3498" spans="21:22" ht="15.75">
      <c r="U3498" s="196"/>
      <c r="V3498" s="196"/>
    </row>
    <row r="3499" spans="21:22" ht="15.75">
      <c r="U3499" s="196"/>
      <c r="V3499" s="196"/>
    </row>
    <row r="3500" spans="21:22" ht="15.75">
      <c r="U3500" s="196"/>
      <c r="V3500" s="196"/>
    </row>
    <row r="3501" spans="21:22" ht="15.75">
      <c r="U3501" s="196"/>
      <c r="V3501" s="196"/>
    </row>
    <row r="3502" spans="21:22" ht="15.75">
      <c r="U3502" s="196"/>
      <c r="V3502" s="196"/>
    </row>
    <row r="3503" spans="21:22" ht="15.75">
      <c r="U3503" s="196"/>
      <c r="V3503" s="196"/>
    </row>
    <row r="3504" spans="21:22" ht="15.75">
      <c r="U3504" s="196"/>
      <c r="V3504" s="196"/>
    </row>
    <row r="3505" spans="21:22" ht="15.75">
      <c r="U3505" s="196"/>
      <c r="V3505" s="196"/>
    </row>
    <row r="3506" spans="21:22" ht="15.75">
      <c r="U3506" s="196"/>
      <c r="V3506" s="196"/>
    </row>
    <row r="3507" spans="21:22" ht="15.75">
      <c r="U3507" s="196"/>
      <c r="V3507" s="196"/>
    </row>
    <row r="3508" spans="21:22" ht="15.75">
      <c r="U3508" s="196"/>
      <c r="V3508" s="196"/>
    </row>
    <row r="3509" spans="21:22" ht="15.75">
      <c r="U3509" s="196"/>
      <c r="V3509" s="196"/>
    </row>
    <row r="3510" spans="21:22" ht="15.75">
      <c r="U3510" s="196"/>
      <c r="V3510" s="196"/>
    </row>
    <row r="3511" spans="21:22" ht="15.75">
      <c r="U3511" s="196"/>
      <c r="V3511" s="196"/>
    </row>
    <row r="3512" spans="21:22" ht="15.75">
      <c r="U3512" s="196"/>
      <c r="V3512" s="196"/>
    </row>
    <row r="3513" spans="21:22" ht="15.75">
      <c r="U3513" s="196"/>
      <c r="V3513" s="196"/>
    </row>
    <row r="3514" spans="21:22" ht="15.75">
      <c r="U3514" s="196"/>
      <c r="V3514" s="196"/>
    </row>
    <row r="3515" spans="21:22" ht="15.75">
      <c r="U3515" s="196"/>
      <c r="V3515" s="196"/>
    </row>
    <row r="3516" spans="21:22" ht="15.75">
      <c r="U3516" s="196"/>
      <c r="V3516" s="196"/>
    </row>
    <row r="3517" spans="21:22" ht="15.75">
      <c r="U3517" s="196"/>
      <c r="V3517" s="196"/>
    </row>
    <row r="3518" spans="21:22" ht="15.75">
      <c r="U3518" s="196"/>
      <c r="V3518" s="196"/>
    </row>
    <row r="3519" spans="21:22" ht="15.75">
      <c r="U3519" s="196"/>
      <c r="V3519" s="196"/>
    </row>
    <row r="3520" spans="21:22" ht="15.75">
      <c r="U3520" s="196"/>
      <c r="V3520" s="196"/>
    </row>
    <row r="3521" spans="21:22" ht="15.75">
      <c r="U3521" s="196"/>
      <c r="V3521" s="196"/>
    </row>
    <row r="3522" spans="21:22" ht="15.75">
      <c r="U3522" s="196"/>
      <c r="V3522" s="196"/>
    </row>
    <row r="3523" spans="21:22" ht="15.75">
      <c r="U3523" s="196"/>
      <c r="V3523" s="196"/>
    </row>
    <row r="3524" spans="21:22" ht="15.75">
      <c r="U3524" s="196"/>
      <c r="V3524" s="196"/>
    </row>
    <row r="3525" spans="21:22" ht="15.75">
      <c r="U3525" s="196"/>
      <c r="V3525" s="196"/>
    </row>
    <row r="3526" spans="21:22" ht="15.75">
      <c r="U3526" s="196"/>
      <c r="V3526" s="196"/>
    </row>
    <row r="3527" spans="21:22" ht="15.75">
      <c r="U3527" s="196"/>
      <c r="V3527" s="196"/>
    </row>
    <row r="3528" spans="21:22" ht="15.75">
      <c r="U3528" s="196"/>
      <c r="V3528" s="196"/>
    </row>
    <row r="3529" spans="21:22" ht="15.75">
      <c r="U3529" s="196"/>
      <c r="V3529" s="196"/>
    </row>
    <row r="3530" spans="21:22" ht="15.75">
      <c r="U3530" s="196"/>
      <c r="V3530" s="196"/>
    </row>
    <row r="3531" spans="21:22" ht="15.75">
      <c r="U3531" s="196"/>
      <c r="V3531" s="196"/>
    </row>
    <row r="3532" spans="21:22" ht="15.75">
      <c r="U3532" s="196"/>
      <c r="V3532" s="196"/>
    </row>
    <row r="3533" spans="21:22" ht="15.75">
      <c r="U3533" s="196"/>
      <c r="V3533" s="196"/>
    </row>
    <row r="3534" spans="21:22" ht="15.75">
      <c r="U3534" s="196"/>
      <c r="V3534" s="196"/>
    </row>
    <row r="3535" spans="21:22" ht="15.75">
      <c r="U3535" s="196"/>
      <c r="V3535" s="196"/>
    </row>
    <row r="3536" spans="21:22" ht="15.75">
      <c r="U3536" s="196"/>
      <c r="V3536" s="196"/>
    </row>
    <row r="3537" spans="21:22" ht="15.75">
      <c r="U3537" s="196"/>
      <c r="V3537" s="196"/>
    </row>
    <row r="3538" spans="21:22" ht="15.75">
      <c r="U3538" s="196"/>
      <c r="V3538" s="196"/>
    </row>
    <row r="3539" spans="21:22" ht="15.75">
      <c r="U3539" s="196"/>
      <c r="V3539" s="196"/>
    </row>
    <row r="3540" spans="21:22" ht="15.75">
      <c r="U3540" s="196"/>
      <c r="V3540" s="196"/>
    </row>
    <row r="3541" spans="21:22" ht="15.75">
      <c r="U3541" s="196"/>
      <c r="V3541" s="196"/>
    </row>
    <row r="3542" spans="21:22" ht="15.75">
      <c r="U3542" s="196"/>
      <c r="V3542" s="196"/>
    </row>
    <row r="3543" spans="21:22" ht="15.75">
      <c r="U3543" s="196"/>
      <c r="V3543" s="196"/>
    </row>
    <row r="3544" spans="21:22" ht="15.75">
      <c r="U3544" s="196"/>
      <c r="V3544" s="196"/>
    </row>
    <row r="3545" spans="21:22" ht="15.75">
      <c r="U3545" s="196"/>
      <c r="V3545" s="196"/>
    </row>
    <row r="3546" spans="21:22" ht="15.75">
      <c r="U3546" s="196"/>
      <c r="V3546" s="196"/>
    </row>
    <row r="3547" spans="21:22" ht="15.75">
      <c r="U3547" s="196"/>
      <c r="V3547" s="196"/>
    </row>
    <row r="3548" spans="21:22" ht="15.75">
      <c r="U3548" s="196"/>
      <c r="V3548" s="196"/>
    </row>
    <row r="3549" spans="21:22" ht="15.75">
      <c r="U3549" s="196"/>
      <c r="V3549" s="196"/>
    </row>
    <row r="3550" spans="21:22" ht="15.75">
      <c r="U3550" s="196"/>
      <c r="V3550" s="196"/>
    </row>
    <row r="3551" spans="21:22" ht="15.75">
      <c r="U3551" s="196"/>
      <c r="V3551" s="196"/>
    </row>
    <row r="3552" spans="21:22" ht="15.75">
      <c r="U3552" s="196"/>
      <c r="V3552" s="196"/>
    </row>
    <row r="3553" spans="21:22" ht="15.75">
      <c r="U3553" s="196"/>
      <c r="V3553" s="196"/>
    </row>
    <row r="3554" spans="21:22" ht="15.75">
      <c r="U3554" s="196"/>
      <c r="V3554" s="196"/>
    </row>
    <row r="3555" spans="21:22" ht="15.75">
      <c r="U3555" s="196"/>
      <c r="V3555" s="196"/>
    </row>
    <row r="3556" spans="21:22" ht="15.75">
      <c r="U3556" s="196"/>
      <c r="V3556" s="196"/>
    </row>
    <row r="3557" spans="21:22" ht="15.75">
      <c r="U3557" s="196"/>
      <c r="V3557" s="196"/>
    </row>
    <row r="3558" spans="21:22" ht="15.75">
      <c r="U3558" s="196"/>
      <c r="V3558" s="196"/>
    </row>
    <row r="3559" spans="21:22" ht="15.75">
      <c r="U3559" s="196"/>
      <c r="V3559" s="196"/>
    </row>
    <row r="3560" spans="21:22" ht="15.75">
      <c r="U3560" s="196"/>
      <c r="V3560" s="196"/>
    </row>
    <row r="3561" spans="21:22" ht="15.75">
      <c r="U3561" s="196"/>
      <c r="V3561" s="196"/>
    </row>
    <row r="3562" spans="21:22" ht="15.75">
      <c r="U3562" s="196"/>
      <c r="V3562" s="196"/>
    </row>
    <row r="3563" spans="21:22" ht="15.75">
      <c r="U3563" s="196"/>
      <c r="V3563" s="196"/>
    </row>
    <row r="3564" spans="21:22" ht="15.75">
      <c r="U3564" s="196"/>
      <c r="V3564" s="196"/>
    </row>
    <row r="3565" spans="21:22" ht="15.75">
      <c r="U3565" s="196"/>
      <c r="V3565" s="196"/>
    </row>
    <row r="3566" spans="21:22" ht="15.75">
      <c r="U3566" s="196"/>
      <c r="V3566" s="196"/>
    </row>
    <row r="3567" spans="21:22" ht="15.75">
      <c r="U3567" s="196"/>
      <c r="V3567" s="196"/>
    </row>
    <row r="3568" spans="21:22" ht="15.75">
      <c r="U3568" s="196"/>
      <c r="V3568" s="196"/>
    </row>
    <row r="3569" spans="21:22" ht="15.75">
      <c r="U3569" s="196"/>
      <c r="V3569" s="196"/>
    </row>
    <row r="3570" spans="21:22" ht="15.75">
      <c r="U3570" s="196"/>
      <c r="V3570" s="196"/>
    </row>
    <row r="3571" spans="21:22" ht="15.75">
      <c r="U3571" s="196"/>
      <c r="V3571" s="196"/>
    </row>
    <row r="3572" spans="21:22" ht="15.75">
      <c r="U3572" s="196"/>
      <c r="V3572" s="196"/>
    </row>
    <row r="3573" spans="21:22" ht="15.75">
      <c r="U3573" s="196"/>
      <c r="V3573" s="196"/>
    </row>
    <row r="3574" spans="21:22" ht="15.75">
      <c r="U3574" s="196"/>
      <c r="V3574" s="196"/>
    </row>
    <row r="3575" spans="21:22" ht="15.75">
      <c r="U3575" s="196"/>
      <c r="V3575" s="196"/>
    </row>
    <row r="3576" spans="21:22" ht="15.75">
      <c r="U3576" s="196"/>
      <c r="V3576" s="196"/>
    </row>
    <row r="3577" spans="21:22" ht="15.75">
      <c r="U3577" s="196"/>
      <c r="V3577" s="196"/>
    </row>
    <row r="3578" spans="21:22" ht="15.75">
      <c r="U3578" s="196"/>
      <c r="V3578" s="196"/>
    </row>
    <row r="3579" spans="21:22" ht="15.75">
      <c r="U3579" s="196"/>
      <c r="V3579" s="196"/>
    </row>
    <row r="3580" spans="21:22" ht="15.75">
      <c r="U3580" s="196"/>
      <c r="V3580" s="196"/>
    </row>
    <row r="3581" spans="21:22" ht="15.75">
      <c r="U3581" s="196"/>
      <c r="V3581" s="196"/>
    </row>
    <row r="3582" spans="21:22" ht="15.75">
      <c r="U3582" s="196"/>
      <c r="V3582" s="196"/>
    </row>
    <row r="3583" spans="21:22" ht="15.75">
      <c r="U3583" s="196"/>
      <c r="V3583" s="196"/>
    </row>
    <row r="3584" spans="21:22" ht="15.75">
      <c r="U3584" s="196"/>
      <c r="V3584" s="196"/>
    </row>
    <row r="3585" spans="21:22" ht="15.75">
      <c r="U3585" s="196"/>
      <c r="V3585" s="196"/>
    </row>
    <row r="3586" spans="21:22" ht="15.75">
      <c r="U3586" s="196"/>
      <c r="V3586" s="196"/>
    </row>
    <row r="3587" spans="21:22" ht="15.75">
      <c r="U3587" s="196"/>
      <c r="V3587" s="196"/>
    </row>
    <row r="3588" spans="21:22" ht="15.75">
      <c r="U3588" s="196"/>
      <c r="V3588" s="196"/>
    </row>
    <row r="3589" spans="21:22" ht="15.75">
      <c r="U3589" s="196"/>
      <c r="V3589" s="196"/>
    </row>
    <row r="3590" spans="21:22" ht="15.75">
      <c r="U3590" s="196"/>
      <c r="V3590" s="196"/>
    </row>
    <row r="3591" spans="21:22" ht="15.75">
      <c r="U3591" s="196"/>
      <c r="V3591" s="196"/>
    </row>
    <row r="3592" spans="21:22" ht="15.75">
      <c r="U3592" s="196"/>
      <c r="V3592" s="196"/>
    </row>
    <row r="3593" spans="21:22" ht="15.75">
      <c r="U3593" s="196"/>
      <c r="V3593" s="196"/>
    </row>
    <row r="3594" spans="21:22" ht="15.75">
      <c r="U3594" s="196"/>
      <c r="V3594" s="196"/>
    </row>
    <row r="3595" spans="21:22" ht="15.75">
      <c r="U3595" s="196"/>
      <c r="V3595" s="196"/>
    </row>
    <row r="3596" spans="21:22" ht="15.75">
      <c r="U3596" s="196"/>
      <c r="V3596" s="196"/>
    </row>
    <row r="3597" spans="21:22" ht="15.75">
      <c r="U3597" s="196"/>
      <c r="V3597" s="196"/>
    </row>
    <row r="3598" spans="21:22" ht="15.75">
      <c r="U3598" s="196"/>
      <c r="V3598" s="196"/>
    </row>
    <row r="3599" spans="21:22" ht="15.75">
      <c r="U3599" s="196"/>
      <c r="V3599" s="196"/>
    </row>
    <row r="3600" spans="21:22" ht="15.75">
      <c r="U3600" s="196"/>
      <c r="V3600" s="196"/>
    </row>
    <row r="3601" spans="21:22" ht="15.75">
      <c r="U3601" s="196"/>
      <c r="V3601" s="196"/>
    </row>
    <row r="3602" spans="21:22" ht="15.75">
      <c r="U3602" s="196"/>
      <c r="V3602" s="196"/>
    </row>
    <row r="3603" spans="21:22" ht="15.75">
      <c r="U3603" s="196"/>
      <c r="V3603" s="196"/>
    </row>
    <row r="3604" spans="21:22" ht="15.75">
      <c r="U3604" s="196"/>
      <c r="V3604" s="196"/>
    </row>
    <row r="3605" spans="21:22" ht="15.75">
      <c r="U3605" s="196"/>
      <c r="V3605" s="196"/>
    </row>
    <row r="3606" spans="21:22" ht="15.75">
      <c r="U3606" s="196"/>
      <c r="V3606" s="196"/>
    </row>
    <row r="3607" spans="21:22" ht="15.75">
      <c r="U3607" s="196"/>
      <c r="V3607" s="196"/>
    </row>
    <row r="3608" spans="21:22" ht="15.75">
      <c r="U3608" s="196"/>
      <c r="V3608" s="196"/>
    </row>
    <row r="3609" spans="21:22" ht="15.75">
      <c r="U3609" s="196"/>
      <c r="V3609" s="196"/>
    </row>
    <row r="3610" spans="21:22" ht="15.75">
      <c r="U3610" s="196"/>
      <c r="V3610" s="196"/>
    </row>
    <row r="3611" spans="21:22" ht="15.75">
      <c r="U3611" s="196"/>
      <c r="V3611" s="196"/>
    </row>
    <row r="3612" spans="21:22" ht="15.75">
      <c r="U3612" s="196"/>
      <c r="V3612" s="196"/>
    </row>
    <row r="3613" spans="21:22" ht="15.75">
      <c r="U3613" s="196"/>
      <c r="V3613" s="196"/>
    </row>
    <row r="3614" spans="21:22" ht="15.75">
      <c r="U3614" s="196"/>
      <c r="V3614" s="196"/>
    </row>
    <row r="3615" spans="21:22" ht="15.75">
      <c r="U3615" s="196"/>
      <c r="V3615" s="196"/>
    </row>
    <row r="3616" spans="21:22" ht="15.75">
      <c r="U3616" s="196"/>
      <c r="V3616" s="196"/>
    </row>
    <row r="3617" spans="21:22" ht="15.75">
      <c r="U3617" s="196"/>
      <c r="V3617" s="196"/>
    </row>
    <row r="3618" spans="21:22" ht="15.75">
      <c r="U3618" s="196"/>
      <c r="V3618" s="196"/>
    </row>
    <row r="3619" spans="21:22" ht="15.75">
      <c r="U3619" s="196"/>
      <c r="V3619" s="196"/>
    </row>
    <row r="3620" spans="21:22" ht="15.75">
      <c r="U3620" s="196"/>
      <c r="V3620" s="196"/>
    </row>
    <row r="3621" spans="21:22" ht="15.75">
      <c r="U3621" s="196"/>
      <c r="V3621" s="196"/>
    </row>
    <row r="3622" spans="21:22" ht="15.75">
      <c r="U3622" s="196"/>
      <c r="V3622" s="196"/>
    </row>
    <row r="3623" spans="21:22" ht="15.75">
      <c r="U3623" s="196"/>
      <c r="V3623" s="196"/>
    </row>
    <row r="3624" spans="21:22" ht="15.75">
      <c r="U3624" s="196"/>
      <c r="V3624" s="196"/>
    </row>
    <row r="3625" spans="21:22" ht="15.75">
      <c r="U3625" s="196"/>
      <c r="V3625" s="196"/>
    </row>
    <row r="3626" spans="21:22" ht="15.75">
      <c r="U3626" s="196"/>
      <c r="V3626" s="196"/>
    </row>
    <row r="3627" spans="21:22" ht="15.75">
      <c r="U3627" s="196"/>
      <c r="V3627" s="196"/>
    </row>
    <row r="3628" spans="21:22" ht="15.75">
      <c r="U3628" s="196"/>
      <c r="V3628" s="196"/>
    </row>
    <row r="3629" spans="21:22" ht="15.75">
      <c r="U3629" s="196"/>
      <c r="V3629" s="196"/>
    </row>
    <row r="3630" spans="21:22" ht="15.75">
      <c r="U3630" s="196"/>
      <c r="V3630" s="196"/>
    </row>
    <row r="3631" spans="21:22" ht="15.75">
      <c r="U3631" s="196"/>
      <c r="V3631" s="196"/>
    </row>
    <row r="3632" spans="21:22" ht="15.75">
      <c r="U3632" s="196"/>
      <c r="V3632" s="196"/>
    </row>
    <row r="3633" spans="21:22" ht="15.75">
      <c r="U3633" s="196"/>
      <c r="V3633" s="196"/>
    </row>
    <row r="3634" spans="21:22" ht="15.75">
      <c r="U3634" s="196"/>
      <c r="V3634" s="196"/>
    </row>
    <row r="3635" spans="21:22" ht="15.75">
      <c r="U3635" s="196"/>
      <c r="V3635" s="196"/>
    </row>
    <row r="3636" spans="21:22" ht="15.75">
      <c r="U3636" s="196"/>
      <c r="V3636" s="196"/>
    </row>
    <row r="3637" spans="21:22" ht="15.75">
      <c r="U3637" s="196"/>
      <c r="V3637" s="196"/>
    </row>
    <row r="3638" spans="21:22" ht="15.75">
      <c r="U3638" s="196"/>
      <c r="V3638" s="196"/>
    </row>
    <row r="3639" spans="21:22" ht="15.75">
      <c r="U3639" s="196"/>
      <c r="V3639" s="196"/>
    </row>
    <row r="3640" spans="21:22" ht="15.75">
      <c r="U3640" s="196"/>
      <c r="V3640" s="196"/>
    </row>
    <row r="3641" spans="21:22" ht="15.75">
      <c r="U3641" s="196"/>
      <c r="V3641" s="196"/>
    </row>
    <row r="3642" spans="21:22" ht="15.75">
      <c r="U3642" s="196"/>
      <c r="V3642" s="196"/>
    </row>
    <row r="3643" spans="21:22" ht="15.75">
      <c r="U3643" s="196"/>
      <c r="V3643" s="196"/>
    </row>
    <row r="3644" spans="21:22" ht="15.75">
      <c r="U3644" s="196"/>
      <c r="V3644" s="196"/>
    </row>
    <row r="3645" spans="21:22" ht="15.75">
      <c r="U3645" s="196"/>
      <c r="V3645" s="196"/>
    </row>
    <row r="3646" spans="21:22" ht="15.75">
      <c r="U3646" s="196"/>
      <c r="V3646" s="196"/>
    </row>
    <row r="3647" spans="21:22" ht="15.75">
      <c r="U3647" s="196"/>
      <c r="V3647" s="196"/>
    </row>
    <row r="3648" spans="21:22" ht="15.75">
      <c r="U3648" s="196"/>
      <c r="V3648" s="196"/>
    </row>
    <row r="3649" spans="21:22" ht="15.75">
      <c r="U3649" s="196"/>
      <c r="V3649" s="196"/>
    </row>
    <row r="3650" spans="21:22" ht="15.75">
      <c r="U3650" s="196"/>
      <c r="V3650" s="196"/>
    </row>
    <row r="3651" spans="21:22" ht="15.75">
      <c r="U3651" s="196"/>
      <c r="V3651" s="196"/>
    </row>
    <row r="3652" spans="21:22" ht="15.75">
      <c r="U3652" s="196"/>
      <c r="V3652" s="196"/>
    </row>
    <row r="3653" spans="21:22" ht="15.75">
      <c r="U3653" s="196"/>
      <c r="V3653" s="196"/>
    </row>
    <row r="3654" spans="21:22" ht="15.75">
      <c r="U3654" s="196"/>
      <c r="V3654" s="196"/>
    </row>
    <row r="3655" spans="21:22" ht="15.75">
      <c r="U3655" s="196"/>
      <c r="V3655" s="196"/>
    </row>
    <row r="3656" spans="21:22" ht="15.75">
      <c r="U3656" s="196"/>
      <c r="V3656" s="196"/>
    </row>
    <row r="3657" spans="21:22" ht="15.75">
      <c r="U3657" s="196"/>
      <c r="V3657" s="196"/>
    </row>
    <row r="3658" spans="21:22" ht="15.75">
      <c r="U3658" s="196"/>
      <c r="V3658" s="196"/>
    </row>
    <row r="3659" spans="21:22" ht="15.75">
      <c r="U3659" s="196"/>
      <c r="V3659" s="196"/>
    </row>
    <row r="3660" spans="21:22" ht="15.75">
      <c r="U3660" s="196"/>
      <c r="V3660" s="196"/>
    </row>
    <row r="3661" spans="21:22" ht="15.75">
      <c r="U3661" s="196"/>
      <c r="V3661" s="196"/>
    </row>
    <row r="3662" spans="21:22" ht="15.75">
      <c r="U3662" s="196"/>
      <c r="V3662" s="196"/>
    </row>
    <row r="3663" spans="21:22" ht="15.75">
      <c r="U3663" s="196"/>
      <c r="V3663" s="196"/>
    </row>
    <row r="3664" spans="21:22" ht="15.75">
      <c r="U3664" s="196"/>
      <c r="V3664" s="196"/>
    </row>
    <row r="3665" spans="21:22" ht="15.75">
      <c r="U3665" s="196"/>
      <c r="V3665" s="196"/>
    </row>
    <row r="3666" spans="21:22" ht="15.75">
      <c r="U3666" s="196"/>
      <c r="V3666" s="196"/>
    </row>
    <row r="3667" spans="21:22" ht="15.75">
      <c r="U3667" s="196"/>
      <c r="V3667" s="196"/>
    </row>
    <row r="3668" spans="21:22" ht="15.75">
      <c r="U3668" s="196"/>
      <c r="V3668" s="196"/>
    </row>
    <row r="3669" spans="21:22" ht="15.75">
      <c r="U3669" s="196"/>
      <c r="V3669" s="196"/>
    </row>
    <row r="3670" spans="21:22" ht="15.75">
      <c r="U3670" s="196"/>
      <c r="V3670" s="196"/>
    </row>
    <row r="3671" spans="21:22" ht="15.75">
      <c r="U3671" s="196"/>
      <c r="V3671" s="196"/>
    </row>
    <row r="3672" spans="21:22" ht="15.75">
      <c r="U3672" s="196"/>
      <c r="V3672" s="196"/>
    </row>
    <row r="3673" spans="21:22" ht="15.75">
      <c r="U3673" s="196"/>
      <c r="V3673" s="196"/>
    </row>
    <row r="3674" spans="21:22" ht="15.75">
      <c r="U3674" s="196"/>
      <c r="V3674" s="196"/>
    </row>
    <row r="3675" spans="21:22" ht="15.75">
      <c r="U3675" s="196"/>
      <c r="V3675" s="196"/>
    </row>
    <row r="3676" spans="21:22" ht="15.75">
      <c r="U3676" s="196"/>
      <c r="V3676" s="196"/>
    </row>
    <row r="3677" spans="21:22" ht="15.75">
      <c r="U3677" s="196"/>
      <c r="V3677" s="196"/>
    </row>
    <row r="3678" spans="21:22" ht="15.75">
      <c r="U3678" s="196"/>
      <c r="V3678" s="196"/>
    </row>
    <row r="3679" spans="21:22" ht="15.75">
      <c r="U3679" s="196"/>
      <c r="V3679" s="196"/>
    </row>
    <row r="3680" spans="21:22" ht="15.75">
      <c r="U3680" s="196"/>
      <c r="V3680" s="196"/>
    </row>
    <row r="3681" spans="21:22" ht="15.75">
      <c r="U3681" s="196"/>
      <c r="V3681" s="196"/>
    </row>
    <row r="3682" spans="21:22" ht="15.75">
      <c r="U3682" s="196"/>
      <c r="V3682" s="196"/>
    </row>
    <row r="3683" spans="21:22" ht="15.75">
      <c r="U3683" s="196"/>
      <c r="V3683" s="196"/>
    </row>
    <row r="3684" spans="21:22" ht="15.75">
      <c r="U3684" s="196"/>
      <c r="V3684" s="196"/>
    </row>
    <row r="3685" spans="21:22" ht="15.75">
      <c r="U3685" s="196"/>
      <c r="V3685" s="196"/>
    </row>
    <row r="3686" spans="21:22" ht="15.75">
      <c r="U3686" s="196"/>
      <c r="V3686" s="196"/>
    </row>
    <row r="3687" spans="21:22" ht="15.75">
      <c r="U3687" s="196"/>
      <c r="V3687" s="196"/>
    </row>
    <row r="3688" spans="21:22" ht="15.75">
      <c r="U3688" s="196"/>
      <c r="V3688" s="196"/>
    </row>
    <row r="3689" spans="21:22" ht="15.75">
      <c r="U3689" s="196"/>
      <c r="V3689" s="196"/>
    </row>
    <row r="3690" spans="21:22" ht="15.75">
      <c r="U3690" s="196"/>
      <c r="V3690" s="196"/>
    </row>
    <row r="3691" spans="21:22" ht="15.75">
      <c r="U3691" s="196"/>
      <c r="V3691" s="196"/>
    </row>
    <row r="3692" spans="21:22" ht="15.75">
      <c r="U3692" s="196"/>
      <c r="V3692" s="196"/>
    </row>
    <row r="3693" spans="21:22" ht="15.75">
      <c r="U3693" s="196"/>
      <c r="V3693" s="196"/>
    </row>
    <row r="3694" spans="21:22" ht="15.75">
      <c r="U3694" s="196"/>
      <c r="V3694" s="196"/>
    </row>
    <row r="3695" spans="21:22" ht="15.75">
      <c r="U3695" s="196"/>
      <c r="V3695" s="196"/>
    </row>
    <row r="3696" spans="21:22" ht="15.75">
      <c r="U3696" s="196"/>
      <c r="V3696" s="196"/>
    </row>
    <row r="3697" spans="21:22" ht="15.75">
      <c r="U3697" s="196"/>
      <c r="V3697" s="196"/>
    </row>
    <row r="3698" spans="21:22" ht="15.75">
      <c r="U3698" s="196"/>
      <c r="V3698" s="196"/>
    </row>
    <row r="3699" spans="21:22" ht="15.75">
      <c r="U3699" s="196"/>
      <c r="V3699" s="196"/>
    </row>
    <row r="3700" spans="21:22" ht="15.75">
      <c r="U3700" s="196"/>
      <c r="V3700" s="196"/>
    </row>
    <row r="3701" spans="21:22" ht="15.75">
      <c r="U3701" s="196"/>
      <c r="V3701" s="196"/>
    </row>
    <row r="3702" spans="21:22" ht="15.75">
      <c r="U3702" s="196"/>
      <c r="V3702" s="196"/>
    </row>
    <row r="3703" spans="21:22" ht="15.75">
      <c r="U3703" s="196"/>
      <c r="V3703" s="196"/>
    </row>
    <row r="3704" spans="21:22" ht="15.75">
      <c r="U3704" s="196"/>
      <c r="V3704" s="196"/>
    </row>
    <row r="3705" spans="21:22" ht="15.75">
      <c r="U3705" s="196"/>
      <c r="V3705" s="196"/>
    </row>
    <row r="3706" spans="21:22" ht="15.75">
      <c r="U3706" s="196"/>
      <c r="V3706" s="196"/>
    </row>
    <row r="3707" spans="21:22" ht="15.75">
      <c r="U3707" s="196"/>
      <c r="V3707" s="196"/>
    </row>
    <row r="3708" spans="21:22" ht="15.75">
      <c r="U3708" s="196"/>
      <c r="V3708" s="196"/>
    </row>
    <row r="3709" spans="21:22" ht="15.75">
      <c r="U3709" s="196"/>
      <c r="V3709" s="196"/>
    </row>
    <row r="3710" spans="21:22" ht="15.75">
      <c r="U3710" s="196"/>
      <c r="V3710" s="196"/>
    </row>
    <row r="3711" spans="21:22" ht="15.75">
      <c r="U3711" s="196"/>
      <c r="V3711" s="196"/>
    </row>
    <row r="3712" spans="21:22" ht="15.75">
      <c r="U3712" s="196"/>
      <c r="V3712" s="196"/>
    </row>
    <row r="3713" spans="21:22" ht="15.75">
      <c r="U3713" s="196"/>
      <c r="V3713" s="196"/>
    </row>
    <row r="3714" spans="21:22" ht="15.75">
      <c r="U3714" s="196"/>
      <c r="V3714" s="196"/>
    </row>
    <row r="3715" spans="21:22" ht="15.75">
      <c r="U3715" s="196"/>
      <c r="V3715" s="196"/>
    </row>
    <row r="3716" spans="21:22" ht="15.75">
      <c r="U3716" s="196"/>
      <c r="V3716" s="196"/>
    </row>
    <row r="3717" spans="21:22" ht="15.75">
      <c r="U3717" s="196"/>
      <c r="V3717" s="196"/>
    </row>
    <row r="3718" spans="21:22" ht="15.75">
      <c r="U3718" s="196"/>
      <c r="V3718" s="196"/>
    </row>
    <row r="3719" spans="21:22" ht="15.75">
      <c r="U3719" s="196"/>
      <c r="V3719" s="196"/>
    </row>
    <row r="3720" spans="21:22" ht="15.75">
      <c r="U3720" s="196"/>
      <c r="V3720" s="196"/>
    </row>
    <row r="3721" spans="21:22" ht="15.75">
      <c r="U3721" s="196"/>
      <c r="V3721" s="196"/>
    </row>
    <row r="3722" spans="21:22" ht="15.75">
      <c r="U3722" s="196"/>
      <c r="V3722" s="196"/>
    </row>
    <row r="3723" spans="21:22" ht="15.75">
      <c r="U3723" s="196"/>
      <c r="V3723" s="196"/>
    </row>
    <row r="3724" spans="21:22" ht="15.75">
      <c r="U3724" s="196"/>
      <c r="V3724" s="196"/>
    </row>
    <row r="3725" spans="21:22" ht="15.75">
      <c r="U3725" s="196"/>
      <c r="V3725" s="196"/>
    </row>
    <row r="3726" spans="21:22" ht="15.75">
      <c r="U3726" s="196"/>
      <c r="V3726" s="196"/>
    </row>
    <row r="3727" spans="21:22" ht="15.75">
      <c r="U3727" s="196"/>
      <c r="V3727" s="196"/>
    </row>
    <row r="3728" spans="21:22" ht="15.75">
      <c r="U3728" s="196"/>
      <c r="V3728" s="196"/>
    </row>
    <row r="3729" spans="21:22" ht="15.75">
      <c r="U3729" s="196"/>
      <c r="V3729" s="196"/>
    </row>
    <row r="3730" spans="21:22" ht="15.75">
      <c r="U3730" s="196"/>
      <c r="V3730" s="196"/>
    </row>
    <row r="3731" spans="21:22" ht="15.75">
      <c r="U3731" s="196"/>
      <c r="V3731" s="196"/>
    </row>
    <row r="3732" spans="21:22" ht="15.75">
      <c r="U3732" s="196"/>
      <c r="V3732" s="196"/>
    </row>
    <row r="3733" spans="21:22" ht="15.75">
      <c r="U3733" s="196"/>
      <c r="V3733" s="196"/>
    </row>
    <row r="3734" spans="21:22" ht="15.75">
      <c r="U3734" s="196"/>
      <c r="V3734" s="196"/>
    </row>
    <row r="3735" spans="21:22" ht="15.75">
      <c r="U3735" s="196"/>
      <c r="V3735" s="196"/>
    </row>
    <row r="3736" spans="21:22" ht="15.75">
      <c r="U3736" s="196"/>
      <c r="V3736" s="196"/>
    </row>
    <row r="3737" spans="21:22" ht="15.75">
      <c r="U3737" s="196"/>
      <c r="V3737" s="196"/>
    </row>
    <row r="3738" spans="21:22" ht="15.75">
      <c r="U3738" s="196"/>
      <c r="V3738" s="196"/>
    </row>
    <row r="3739" spans="21:22" ht="15.75">
      <c r="U3739" s="196"/>
      <c r="V3739" s="196"/>
    </row>
    <row r="3740" spans="21:22" ht="15.75">
      <c r="U3740" s="196"/>
      <c r="V3740" s="196"/>
    </row>
    <row r="3741" spans="21:22" ht="15.75">
      <c r="U3741" s="196"/>
      <c r="V3741" s="196"/>
    </row>
    <row r="3742" spans="21:22" ht="15.75">
      <c r="U3742" s="196"/>
      <c r="V3742" s="196"/>
    </row>
    <row r="3743" spans="21:22" ht="15.75">
      <c r="U3743" s="196"/>
      <c r="V3743" s="196"/>
    </row>
    <row r="3744" spans="21:22" ht="15.75">
      <c r="U3744" s="196"/>
      <c r="V3744" s="196"/>
    </row>
    <row r="3745" spans="21:22" ht="15.75">
      <c r="U3745" s="196"/>
      <c r="V3745" s="196"/>
    </row>
    <row r="3746" spans="21:22" ht="15.75">
      <c r="U3746" s="196"/>
      <c r="V3746" s="196"/>
    </row>
    <row r="3747" spans="21:22" ht="15.75">
      <c r="U3747" s="196"/>
      <c r="V3747" s="196"/>
    </row>
    <row r="3748" spans="21:22" ht="15.75">
      <c r="U3748" s="196"/>
      <c r="V3748" s="196"/>
    </row>
    <row r="3749" spans="21:22" ht="15.75">
      <c r="U3749" s="196"/>
      <c r="V3749" s="196"/>
    </row>
    <row r="3750" spans="21:22" ht="15.75">
      <c r="U3750" s="196"/>
      <c r="V3750" s="196"/>
    </row>
    <row r="3751" spans="21:22" ht="15.75">
      <c r="U3751" s="196"/>
      <c r="V3751" s="196"/>
    </row>
    <row r="3752" spans="21:22" ht="15.75">
      <c r="U3752" s="196"/>
      <c r="V3752" s="196"/>
    </row>
    <row r="3753" spans="21:22" ht="15.75">
      <c r="U3753" s="196"/>
      <c r="V3753" s="196"/>
    </row>
    <row r="3754" spans="21:22" ht="15.75">
      <c r="U3754" s="196"/>
      <c r="V3754" s="196"/>
    </row>
    <row r="3755" spans="21:22" ht="15.75">
      <c r="U3755" s="196"/>
      <c r="V3755" s="196"/>
    </row>
    <row r="3756" spans="21:22" ht="15.75">
      <c r="U3756" s="196"/>
      <c r="V3756" s="196"/>
    </row>
    <row r="3757" spans="21:22" ht="15.75">
      <c r="U3757" s="196"/>
      <c r="V3757" s="196"/>
    </row>
    <row r="3758" spans="21:22" ht="15.75">
      <c r="U3758" s="196"/>
      <c r="V3758" s="196"/>
    </row>
    <row r="3759" spans="21:22" ht="15.75">
      <c r="U3759" s="196"/>
      <c r="V3759" s="196"/>
    </row>
    <row r="3760" spans="21:22" ht="15.75">
      <c r="U3760" s="196"/>
      <c r="V3760" s="196"/>
    </row>
    <row r="3761" spans="21:22" ht="15.75">
      <c r="U3761" s="196"/>
      <c r="V3761" s="196"/>
    </row>
    <row r="3762" spans="21:22" ht="15.75">
      <c r="U3762" s="196"/>
      <c r="V3762" s="196"/>
    </row>
    <row r="3763" spans="21:22" ht="15.75">
      <c r="U3763" s="196"/>
      <c r="V3763" s="196"/>
    </row>
    <row r="3764" spans="21:22" ht="15.75">
      <c r="U3764" s="196"/>
      <c r="V3764" s="196"/>
    </row>
    <row r="3765" spans="21:22" ht="15.75">
      <c r="U3765" s="196"/>
      <c r="V3765" s="196"/>
    </row>
    <row r="3766" spans="21:22" ht="15.75">
      <c r="U3766" s="196"/>
      <c r="V3766" s="196"/>
    </row>
    <row r="3767" spans="21:22" ht="15.75">
      <c r="U3767" s="196"/>
      <c r="V3767" s="196"/>
    </row>
    <row r="3768" spans="21:22" ht="15.75">
      <c r="U3768" s="196"/>
      <c r="V3768" s="196"/>
    </row>
    <row r="3769" spans="21:22" ht="15.75">
      <c r="U3769" s="196"/>
      <c r="V3769" s="196"/>
    </row>
    <row r="3770" spans="21:22" ht="15.75">
      <c r="U3770" s="196"/>
      <c r="V3770" s="196"/>
    </row>
    <row r="3771" spans="21:22" ht="15.75">
      <c r="U3771" s="196"/>
      <c r="V3771" s="196"/>
    </row>
    <row r="3772" spans="21:22" ht="15.75">
      <c r="U3772" s="196"/>
      <c r="V3772" s="196"/>
    </row>
    <row r="3773" spans="21:22" ht="15.75">
      <c r="U3773" s="196"/>
      <c r="V3773" s="196"/>
    </row>
    <row r="3774" spans="21:22" ht="15.75">
      <c r="U3774" s="196"/>
      <c r="V3774" s="196"/>
    </row>
    <row r="3775" spans="21:22" ht="15.75">
      <c r="U3775" s="196"/>
      <c r="V3775" s="196"/>
    </row>
    <row r="3776" spans="21:22" ht="15.75">
      <c r="U3776" s="196"/>
      <c r="V3776" s="196"/>
    </row>
    <row r="3777" spans="21:22" ht="15.75">
      <c r="U3777" s="196"/>
      <c r="V3777" s="196"/>
    </row>
    <row r="3778" spans="21:22" ht="15.75">
      <c r="U3778" s="196"/>
      <c r="V3778" s="196"/>
    </row>
    <row r="3779" spans="21:22" ht="15.75">
      <c r="U3779" s="196"/>
      <c r="V3779" s="196"/>
    </row>
    <row r="3780" spans="21:22" ht="15.75">
      <c r="U3780" s="196"/>
      <c r="V3780" s="196"/>
    </row>
    <row r="3781" spans="21:22" ht="15.75">
      <c r="U3781" s="196"/>
      <c r="V3781" s="196"/>
    </row>
    <row r="3782" spans="21:22" ht="15.75">
      <c r="U3782" s="196"/>
      <c r="V3782" s="196"/>
    </row>
    <row r="3783" spans="21:22" ht="15.75">
      <c r="U3783" s="196"/>
      <c r="V3783" s="196"/>
    </row>
    <row r="3784" spans="21:22" ht="15.75">
      <c r="U3784" s="196"/>
      <c r="V3784" s="196"/>
    </row>
    <row r="3785" spans="21:22" ht="15.75">
      <c r="U3785" s="196"/>
      <c r="V3785" s="196"/>
    </row>
    <row r="3786" spans="21:22" ht="15.75">
      <c r="U3786" s="196"/>
      <c r="V3786" s="196"/>
    </row>
    <row r="3787" spans="21:22" ht="15.75">
      <c r="U3787" s="196"/>
      <c r="V3787" s="196"/>
    </row>
    <row r="3788" spans="21:22" ht="15.75">
      <c r="U3788" s="196"/>
      <c r="V3788" s="196"/>
    </row>
    <row r="3789" spans="21:22" ht="15.75">
      <c r="U3789" s="196"/>
      <c r="V3789" s="196"/>
    </row>
    <row r="3790" spans="21:22" ht="15.75">
      <c r="U3790" s="196"/>
      <c r="V3790" s="196"/>
    </row>
    <row r="3791" spans="21:22" ht="15.75">
      <c r="U3791" s="196"/>
      <c r="V3791" s="196"/>
    </row>
    <row r="3792" spans="21:22" ht="15.75">
      <c r="U3792" s="196"/>
      <c r="V3792" s="196"/>
    </row>
    <row r="3793" spans="21:22" ht="15.75">
      <c r="U3793" s="196"/>
      <c r="V3793" s="196"/>
    </row>
    <row r="3794" spans="21:22" ht="15.75">
      <c r="U3794" s="196"/>
      <c r="V3794" s="196"/>
    </row>
    <row r="3795" spans="21:22" ht="15.75">
      <c r="U3795" s="196"/>
      <c r="V3795" s="196"/>
    </row>
    <row r="3796" spans="21:22" ht="15.75">
      <c r="U3796" s="196"/>
      <c r="V3796" s="196"/>
    </row>
    <row r="3797" spans="21:22" ht="15.75">
      <c r="U3797" s="196"/>
      <c r="V3797" s="196"/>
    </row>
    <row r="3798" spans="21:22" ht="15.75">
      <c r="U3798" s="196"/>
      <c r="V3798" s="196"/>
    </row>
    <row r="3799" spans="21:22" ht="15.75">
      <c r="U3799" s="196"/>
      <c r="V3799" s="196"/>
    </row>
    <row r="3800" spans="21:22" ht="15.75">
      <c r="U3800" s="196"/>
      <c r="V3800" s="196"/>
    </row>
    <row r="3801" spans="21:22" ht="15.75">
      <c r="U3801" s="196"/>
      <c r="V3801" s="196"/>
    </row>
    <row r="3802" spans="21:22" ht="15.75">
      <c r="U3802" s="196"/>
      <c r="V3802" s="196"/>
    </row>
    <row r="3803" spans="21:22" ht="15.75">
      <c r="U3803" s="196"/>
      <c r="V3803" s="196"/>
    </row>
    <row r="3804" spans="21:22" ht="15.75">
      <c r="U3804" s="196"/>
      <c r="V3804" s="196"/>
    </row>
    <row r="3805" spans="21:22" ht="15.75">
      <c r="U3805" s="196"/>
      <c r="V3805" s="196"/>
    </row>
    <row r="3806" spans="21:22" ht="15.75">
      <c r="U3806" s="196"/>
      <c r="V3806" s="196"/>
    </row>
    <row r="3807" spans="21:22" ht="15.75">
      <c r="U3807" s="196"/>
      <c r="V3807" s="196"/>
    </row>
    <row r="3808" spans="21:22" ht="15.75">
      <c r="U3808" s="196"/>
      <c r="V3808" s="196"/>
    </row>
    <row r="3809" spans="21:22" ht="15.75">
      <c r="U3809" s="196"/>
      <c r="V3809" s="196"/>
    </row>
    <row r="3810" spans="21:22" ht="15.75">
      <c r="U3810" s="196"/>
      <c r="V3810" s="196"/>
    </row>
    <row r="3811" spans="21:22" ht="15.75">
      <c r="U3811" s="196"/>
      <c r="V3811" s="196"/>
    </row>
    <row r="3812" spans="21:22" ht="15.75">
      <c r="U3812" s="196"/>
      <c r="V3812" s="196"/>
    </row>
    <row r="3813" spans="21:22" ht="15.75">
      <c r="U3813" s="196"/>
      <c r="V3813" s="196"/>
    </row>
    <row r="3814" spans="21:22" ht="15.75">
      <c r="U3814" s="196"/>
      <c r="V3814" s="196"/>
    </row>
    <row r="3815" spans="21:22" ht="15.75">
      <c r="U3815" s="196"/>
      <c r="V3815" s="196"/>
    </row>
    <row r="3816" spans="21:22" ht="15.75">
      <c r="U3816" s="196"/>
      <c r="V3816" s="196"/>
    </row>
    <row r="3817" spans="21:22" ht="15.75">
      <c r="U3817" s="196"/>
      <c r="V3817" s="196"/>
    </row>
    <row r="3818" spans="21:22" ht="15.75">
      <c r="U3818" s="196"/>
      <c r="V3818" s="196"/>
    </row>
    <row r="3819" spans="21:22" ht="15.75">
      <c r="U3819" s="196"/>
      <c r="V3819" s="196"/>
    </row>
    <row r="3820" spans="21:22" ht="15.75">
      <c r="U3820" s="196"/>
      <c r="V3820" s="196"/>
    </row>
    <row r="3821" spans="21:22" ht="15.75">
      <c r="U3821" s="196"/>
      <c r="V3821" s="196"/>
    </row>
    <row r="3822" spans="21:22" ht="15.75">
      <c r="U3822" s="196"/>
      <c r="V3822" s="196"/>
    </row>
    <row r="3823" spans="21:22" ht="15.75">
      <c r="U3823" s="196"/>
      <c r="V3823" s="196"/>
    </row>
    <row r="3824" spans="21:22" ht="15.75">
      <c r="U3824" s="196"/>
      <c r="V3824" s="196"/>
    </row>
    <row r="3825" spans="21:22" ht="15.75">
      <c r="U3825" s="196"/>
      <c r="V3825" s="196"/>
    </row>
    <row r="3826" spans="21:22" ht="15.75">
      <c r="U3826" s="196"/>
      <c r="V3826" s="196"/>
    </row>
    <row r="3827" spans="21:22" ht="15.75">
      <c r="U3827" s="196"/>
      <c r="V3827" s="196"/>
    </row>
    <row r="3828" spans="21:22" ht="15.75">
      <c r="U3828" s="196"/>
      <c r="V3828" s="196"/>
    </row>
    <row r="3829" spans="21:22" ht="15.75">
      <c r="U3829" s="196"/>
      <c r="V3829" s="196"/>
    </row>
    <row r="3830" spans="21:22" ht="15.75">
      <c r="U3830" s="196"/>
      <c r="V3830" s="196"/>
    </row>
    <row r="3831" spans="21:22" ht="15.75">
      <c r="U3831" s="196"/>
      <c r="V3831" s="196"/>
    </row>
    <row r="3832" spans="21:22" ht="15.75">
      <c r="U3832" s="196"/>
      <c r="V3832" s="196"/>
    </row>
    <row r="3833" spans="21:22" ht="15.75">
      <c r="U3833" s="196"/>
      <c r="V3833" s="196"/>
    </row>
    <row r="3834" spans="21:22" ht="15.75">
      <c r="U3834" s="196"/>
      <c r="V3834" s="196"/>
    </row>
    <row r="3835" spans="21:22" ht="15.75">
      <c r="U3835" s="196"/>
      <c r="V3835" s="196"/>
    </row>
    <row r="3836" spans="21:22" ht="15.75">
      <c r="U3836" s="196"/>
      <c r="V3836" s="196"/>
    </row>
    <row r="3837" spans="21:22" ht="15.75">
      <c r="U3837" s="196"/>
      <c r="V3837" s="196"/>
    </row>
    <row r="3838" spans="21:22" ht="15.75">
      <c r="U3838" s="196"/>
      <c r="V3838" s="196"/>
    </row>
    <row r="3839" spans="21:22" ht="15.75">
      <c r="U3839" s="196"/>
      <c r="V3839" s="196"/>
    </row>
    <row r="3840" spans="21:22" ht="15.75">
      <c r="U3840" s="196"/>
      <c r="V3840" s="196"/>
    </row>
    <row r="3841" spans="21:22" ht="15.75">
      <c r="U3841" s="196"/>
      <c r="V3841" s="196"/>
    </row>
    <row r="3842" spans="21:22" ht="15.75">
      <c r="U3842" s="196"/>
      <c r="V3842" s="196"/>
    </row>
    <row r="3843" spans="21:22" ht="15.75">
      <c r="U3843" s="196"/>
      <c r="V3843" s="196"/>
    </row>
    <row r="3844" spans="21:22" ht="15.75">
      <c r="U3844" s="196"/>
      <c r="V3844" s="196"/>
    </row>
    <row r="3845" spans="21:22" ht="15.75">
      <c r="U3845" s="196"/>
      <c r="V3845" s="196"/>
    </row>
    <row r="3846" spans="21:22" ht="15.75">
      <c r="U3846" s="196"/>
      <c r="V3846" s="196"/>
    </row>
    <row r="3847" spans="21:22" ht="15.75">
      <c r="U3847" s="196"/>
      <c r="V3847" s="196"/>
    </row>
    <row r="3848" spans="21:22" ht="15.75">
      <c r="U3848" s="196"/>
      <c r="V3848" s="196"/>
    </row>
    <row r="3849" spans="21:22" ht="15.75">
      <c r="U3849" s="196"/>
      <c r="V3849" s="196"/>
    </row>
    <row r="3850" spans="21:22" ht="15.75">
      <c r="U3850" s="196"/>
      <c r="V3850" s="196"/>
    </row>
    <row r="3851" spans="21:22" ht="15.75">
      <c r="U3851" s="196"/>
      <c r="V3851" s="196"/>
    </row>
    <row r="3852" spans="21:22" ht="15.75">
      <c r="U3852" s="196"/>
      <c r="V3852" s="196"/>
    </row>
    <row r="3853" spans="21:22" ht="15.75">
      <c r="U3853" s="196"/>
      <c r="V3853" s="196"/>
    </row>
    <row r="3854" spans="21:22" ht="15.75">
      <c r="U3854" s="196"/>
      <c r="V3854" s="196"/>
    </row>
    <row r="3855" spans="21:22" ht="15.75">
      <c r="U3855" s="196"/>
      <c r="V3855" s="196"/>
    </row>
    <row r="3856" spans="21:22" ht="15.75">
      <c r="U3856" s="196"/>
      <c r="V3856" s="196"/>
    </row>
    <row r="3857" spans="21:22" ht="15.75">
      <c r="U3857" s="196"/>
      <c r="V3857" s="196"/>
    </row>
    <row r="3858" spans="21:22" ht="15.75">
      <c r="U3858" s="196"/>
      <c r="V3858" s="196"/>
    </row>
    <row r="3859" spans="21:22" ht="15.75">
      <c r="U3859" s="196"/>
      <c r="V3859" s="196"/>
    </row>
    <row r="3860" spans="21:22" ht="15.75">
      <c r="U3860" s="196"/>
      <c r="V3860" s="196"/>
    </row>
    <row r="3861" spans="21:22" ht="15.75">
      <c r="U3861" s="196"/>
      <c r="V3861" s="196"/>
    </row>
    <row r="3862" spans="21:22" ht="15.75">
      <c r="U3862" s="196"/>
      <c r="V3862" s="196"/>
    </row>
    <row r="3863" spans="21:22" ht="15.75">
      <c r="U3863" s="196"/>
      <c r="V3863" s="196"/>
    </row>
    <row r="3864" spans="21:22" ht="15.75">
      <c r="U3864" s="196"/>
      <c r="V3864" s="196"/>
    </row>
    <row r="3865" spans="21:22" ht="15.75">
      <c r="U3865" s="196"/>
      <c r="V3865" s="196"/>
    </row>
    <row r="3866" spans="21:22" ht="15.75">
      <c r="U3866" s="196"/>
      <c r="V3866" s="196"/>
    </row>
    <row r="3867" spans="21:22" ht="15.75">
      <c r="U3867" s="196"/>
      <c r="V3867" s="196"/>
    </row>
    <row r="3868" spans="21:22" ht="15.75">
      <c r="U3868" s="196"/>
      <c r="V3868" s="196"/>
    </row>
    <row r="3869" spans="21:22" ht="15.75">
      <c r="U3869" s="196"/>
      <c r="V3869" s="196"/>
    </row>
    <row r="3870" spans="21:22" ht="15.75">
      <c r="U3870" s="196"/>
      <c r="V3870" s="196"/>
    </row>
    <row r="3871" spans="21:22" ht="15.75">
      <c r="U3871" s="196"/>
      <c r="V3871" s="196"/>
    </row>
    <row r="3872" spans="21:22" ht="15.75">
      <c r="U3872" s="196"/>
      <c r="V3872" s="196"/>
    </row>
    <row r="3873" spans="21:22" ht="15.75">
      <c r="U3873" s="196"/>
      <c r="V3873" s="196"/>
    </row>
    <row r="3874" spans="21:22" ht="15.75">
      <c r="U3874" s="196"/>
      <c r="V3874" s="196"/>
    </row>
    <row r="3875" spans="21:22" ht="15.75">
      <c r="U3875" s="196"/>
      <c r="V3875" s="196"/>
    </row>
    <row r="3876" spans="21:22" ht="15.75">
      <c r="U3876" s="196"/>
      <c r="V3876" s="196"/>
    </row>
    <row r="3877" spans="21:22" ht="15.75">
      <c r="U3877" s="196"/>
      <c r="V3877" s="196"/>
    </row>
    <row r="3878" spans="21:22" ht="15.75">
      <c r="U3878" s="196"/>
      <c r="V3878" s="196"/>
    </row>
    <row r="3879" spans="21:22" ht="15.75">
      <c r="U3879" s="196"/>
      <c r="V3879" s="196"/>
    </row>
    <row r="3880" spans="21:22" ht="15.75">
      <c r="U3880" s="196"/>
      <c r="V3880" s="196"/>
    </row>
    <row r="3881" spans="21:22" ht="15.75">
      <c r="U3881" s="196"/>
      <c r="V3881" s="196"/>
    </row>
    <row r="3882" spans="21:22" ht="15.75">
      <c r="U3882" s="196"/>
      <c r="V3882" s="196"/>
    </row>
    <row r="3883" spans="21:22" ht="15.75">
      <c r="U3883" s="196"/>
      <c r="V3883" s="196"/>
    </row>
    <row r="3884" spans="21:22" ht="15.75">
      <c r="U3884" s="196"/>
      <c r="V3884" s="196"/>
    </row>
    <row r="3885" spans="21:22" ht="15.75">
      <c r="U3885" s="196"/>
      <c r="V3885" s="196"/>
    </row>
    <row r="3886" spans="21:22" ht="15.75">
      <c r="U3886" s="196"/>
      <c r="V3886" s="196"/>
    </row>
    <row r="3887" spans="21:22" ht="15.75">
      <c r="U3887" s="196"/>
      <c r="V3887" s="196"/>
    </row>
    <row r="3888" spans="21:22" ht="15.75">
      <c r="U3888" s="196"/>
      <c r="V3888" s="196"/>
    </row>
    <row r="3889" spans="21:22" ht="15.75">
      <c r="U3889" s="196"/>
      <c r="V3889" s="196"/>
    </row>
    <row r="3890" spans="21:22" ht="15.75">
      <c r="U3890" s="196"/>
      <c r="V3890" s="196"/>
    </row>
    <row r="3891" spans="21:22" ht="15.75">
      <c r="U3891" s="196"/>
      <c r="V3891" s="196"/>
    </row>
    <row r="3892" spans="21:22" ht="15.75">
      <c r="U3892" s="196"/>
      <c r="V3892" s="196"/>
    </row>
    <row r="3893" spans="21:22" ht="15.75">
      <c r="U3893" s="196"/>
      <c r="V3893" s="196"/>
    </row>
    <row r="3894" spans="21:22" ht="15.75">
      <c r="U3894" s="196"/>
      <c r="V3894" s="196"/>
    </row>
    <row r="3895" spans="21:22" ht="15.75">
      <c r="U3895" s="196"/>
      <c r="V3895" s="196"/>
    </row>
    <row r="3896" spans="21:22" ht="15.75">
      <c r="U3896" s="196"/>
      <c r="V3896" s="196"/>
    </row>
    <row r="3897" spans="21:22" ht="15.75">
      <c r="U3897" s="196"/>
      <c r="V3897" s="196"/>
    </row>
    <row r="3898" spans="21:22" ht="15.75">
      <c r="U3898" s="196"/>
      <c r="V3898" s="196"/>
    </row>
    <row r="3899" spans="21:22" ht="15.75">
      <c r="U3899" s="196"/>
      <c r="V3899" s="196"/>
    </row>
    <row r="3900" spans="21:22" ht="15.75">
      <c r="U3900" s="196"/>
      <c r="V3900" s="196"/>
    </row>
    <row r="3901" spans="21:22" ht="15.75">
      <c r="U3901" s="196"/>
      <c r="V3901" s="196"/>
    </row>
    <row r="3902" spans="21:22" ht="15.75">
      <c r="U3902" s="196"/>
      <c r="V3902" s="196"/>
    </row>
    <row r="3903" spans="21:22" ht="15.75">
      <c r="U3903" s="196"/>
      <c r="V3903" s="196"/>
    </row>
    <row r="3904" spans="21:22" ht="15.75">
      <c r="U3904" s="196"/>
      <c r="V3904" s="196"/>
    </row>
    <row r="3905" spans="21:22" ht="15.75">
      <c r="U3905" s="196"/>
      <c r="V3905" s="196"/>
    </row>
    <row r="3906" spans="21:22" ht="15.75">
      <c r="U3906" s="196"/>
      <c r="V3906" s="196"/>
    </row>
    <row r="3907" spans="21:22" ht="15.75">
      <c r="U3907" s="196"/>
      <c r="V3907" s="196"/>
    </row>
    <row r="3908" spans="21:22" ht="15.75">
      <c r="U3908" s="196"/>
      <c r="V3908" s="196"/>
    </row>
    <row r="3909" spans="21:22" ht="15.75">
      <c r="U3909" s="196"/>
      <c r="V3909" s="196"/>
    </row>
    <row r="3910" spans="21:22" ht="15.75">
      <c r="U3910" s="196"/>
      <c r="V3910" s="196"/>
    </row>
    <row r="3911" spans="21:22" ht="15.75">
      <c r="U3911" s="196"/>
      <c r="V3911" s="196"/>
    </row>
    <row r="3912" spans="21:22" ht="15.75">
      <c r="U3912" s="196"/>
      <c r="V3912" s="196"/>
    </row>
    <row r="3913" spans="21:22" ht="15.75">
      <c r="U3913" s="196"/>
      <c r="V3913" s="196"/>
    </row>
    <row r="3914" spans="21:22" ht="15.75">
      <c r="U3914" s="196"/>
      <c r="V3914" s="196"/>
    </row>
    <row r="3915" spans="21:22" ht="15.75">
      <c r="U3915" s="196"/>
      <c r="V3915" s="196"/>
    </row>
    <row r="3916" spans="21:22" ht="15.75">
      <c r="U3916" s="196"/>
      <c r="V3916" s="196"/>
    </row>
    <row r="3917" spans="21:22" ht="15.75">
      <c r="U3917" s="196"/>
      <c r="V3917" s="196"/>
    </row>
    <row r="3918" spans="21:22" ht="15.75">
      <c r="U3918" s="196"/>
      <c r="V3918" s="196"/>
    </row>
    <row r="3919" spans="21:22" ht="15.75">
      <c r="U3919" s="196"/>
      <c r="V3919" s="196"/>
    </row>
    <row r="3920" spans="21:22" ht="15.75">
      <c r="U3920" s="196"/>
      <c r="V3920" s="196"/>
    </row>
    <row r="3921" spans="21:22" ht="15.75">
      <c r="U3921" s="196"/>
      <c r="V3921" s="196"/>
    </row>
    <row r="3922" spans="21:22" ht="15.75">
      <c r="U3922" s="196"/>
      <c r="V3922" s="196"/>
    </row>
    <row r="3923" spans="21:22" ht="15.75">
      <c r="U3923" s="196"/>
      <c r="V3923" s="196"/>
    </row>
    <row r="3924" spans="21:22" ht="15.75">
      <c r="U3924" s="196"/>
      <c r="V3924" s="196"/>
    </row>
    <row r="3925" spans="21:22" ht="15.75">
      <c r="U3925" s="196"/>
      <c r="V3925" s="196"/>
    </row>
    <row r="3926" spans="21:22" ht="15.75">
      <c r="U3926" s="196"/>
      <c r="V3926" s="196"/>
    </row>
    <row r="3927" spans="21:22" ht="15.75">
      <c r="U3927" s="196"/>
      <c r="V3927" s="196"/>
    </row>
    <row r="3928" spans="21:22" ht="15.75">
      <c r="U3928" s="196"/>
      <c r="V3928" s="196"/>
    </row>
    <row r="3929" spans="21:22" ht="15.75">
      <c r="U3929" s="196"/>
      <c r="V3929" s="196"/>
    </row>
    <row r="3930" spans="21:22" ht="15.75">
      <c r="U3930" s="196"/>
      <c r="V3930" s="196"/>
    </row>
    <row r="3931" spans="21:22" ht="15.75">
      <c r="U3931" s="196"/>
      <c r="V3931" s="196"/>
    </row>
    <row r="3932" spans="21:22" ht="15.75">
      <c r="U3932" s="196"/>
      <c r="V3932" s="196"/>
    </row>
    <row r="3933" spans="21:22" ht="15.75">
      <c r="U3933" s="196"/>
      <c r="V3933" s="196"/>
    </row>
    <row r="3934" spans="21:22" ht="15.75">
      <c r="U3934" s="196"/>
      <c r="V3934" s="196"/>
    </row>
    <row r="3935" spans="21:22" ht="15.75">
      <c r="U3935" s="196"/>
      <c r="V3935" s="196"/>
    </row>
    <row r="3936" spans="21:22" ht="15.75">
      <c r="U3936" s="196"/>
      <c r="V3936" s="196"/>
    </row>
    <row r="3937" spans="21:22" ht="15.75">
      <c r="U3937" s="196"/>
      <c r="V3937" s="196"/>
    </row>
    <row r="3938" spans="21:22" ht="15.75">
      <c r="U3938" s="196"/>
      <c r="V3938" s="196"/>
    </row>
    <row r="3939" spans="21:22" ht="15.75">
      <c r="U3939" s="196"/>
      <c r="V3939" s="196"/>
    </row>
    <row r="3940" spans="21:22" ht="15.75">
      <c r="U3940" s="196"/>
      <c r="V3940" s="196"/>
    </row>
    <row r="3941" spans="21:22" ht="15.75">
      <c r="U3941" s="196"/>
      <c r="V3941" s="196"/>
    </row>
    <row r="3942" spans="21:22" ht="15.75">
      <c r="U3942" s="196"/>
      <c r="V3942" s="196"/>
    </row>
    <row r="3943" spans="21:22" ht="15.75">
      <c r="U3943" s="196"/>
      <c r="V3943" s="196"/>
    </row>
    <row r="3944" spans="21:22" ht="15.75">
      <c r="U3944" s="196"/>
      <c r="V3944" s="196"/>
    </row>
    <row r="3945" spans="21:22" ht="15.75">
      <c r="U3945" s="196"/>
      <c r="V3945" s="196"/>
    </row>
    <row r="3946" spans="21:22" ht="15.75">
      <c r="U3946" s="196"/>
      <c r="V3946" s="196"/>
    </row>
    <row r="3947" spans="21:22" ht="15.75">
      <c r="U3947" s="196"/>
      <c r="V3947" s="196"/>
    </row>
    <row r="3948" spans="21:22" ht="15.75">
      <c r="U3948" s="196"/>
      <c r="V3948" s="196"/>
    </row>
    <row r="3949" spans="21:22" ht="15.75">
      <c r="U3949" s="196"/>
      <c r="V3949" s="196"/>
    </row>
    <row r="3950" spans="21:22" ht="15.75">
      <c r="U3950" s="196"/>
      <c r="V3950" s="196"/>
    </row>
    <row r="3951" spans="21:22" ht="15.75">
      <c r="U3951" s="196"/>
      <c r="V3951" s="196"/>
    </row>
    <row r="3952" spans="21:22" ht="15.75">
      <c r="U3952" s="196"/>
      <c r="V3952" s="196"/>
    </row>
    <row r="3953" spans="21:22" ht="15.75">
      <c r="U3953" s="196"/>
      <c r="V3953" s="196"/>
    </row>
    <row r="3954" spans="21:22" ht="15.75">
      <c r="U3954" s="196"/>
      <c r="V3954" s="196"/>
    </row>
    <row r="3955" spans="21:22" ht="15.75">
      <c r="U3955" s="196"/>
      <c r="V3955" s="196"/>
    </row>
    <row r="3956" spans="21:22" ht="15.75">
      <c r="U3956" s="196"/>
      <c r="V3956" s="196"/>
    </row>
    <row r="3957" spans="21:22" ht="15.75">
      <c r="U3957" s="196"/>
      <c r="V3957" s="196"/>
    </row>
    <row r="3958" spans="21:22" ht="15.75">
      <c r="U3958" s="196"/>
      <c r="V3958" s="196"/>
    </row>
    <row r="3959" spans="21:22" ht="15.75">
      <c r="U3959" s="196"/>
      <c r="V3959" s="196"/>
    </row>
    <row r="3960" spans="21:22" ht="15.75">
      <c r="U3960" s="196"/>
      <c r="V3960" s="196"/>
    </row>
    <row r="3961" spans="21:22" ht="15.75">
      <c r="U3961" s="196"/>
      <c r="V3961" s="196"/>
    </row>
    <row r="3962" spans="21:22" ht="15.75">
      <c r="U3962" s="196"/>
      <c r="V3962" s="196"/>
    </row>
    <row r="3963" spans="21:22" ht="15.75">
      <c r="U3963" s="196"/>
      <c r="V3963" s="196"/>
    </row>
    <row r="3964" spans="21:22" ht="15.75">
      <c r="U3964" s="196"/>
      <c r="V3964" s="196"/>
    </row>
    <row r="3965" spans="21:22" ht="15.75">
      <c r="U3965" s="196"/>
      <c r="V3965" s="196"/>
    </row>
    <row r="3966" spans="21:22" ht="15.75">
      <c r="U3966" s="196"/>
      <c r="V3966" s="196"/>
    </row>
    <row r="3967" spans="21:22" ht="15.75">
      <c r="U3967" s="196"/>
      <c r="V3967" s="196"/>
    </row>
    <row r="3968" spans="21:22" ht="15.75">
      <c r="U3968" s="196"/>
      <c r="V3968" s="196"/>
    </row>
    <row r="3969" spans="21:22" ht="15.75">
      <c r="U3969" s="196"/>
      <c r="V3969" s="196"/>
    </row>
    <row r="3970" spans="21:22" ht="15.75">
      <c r="U3970" s="196"/>
      <c r="V3970" s="196"/>
    </row>
    <row r="3971" spans="21:22" ht="15.75">
      <c r="U3971" s="196"/>
      <c r="V3971" s="196"/>
    </row>
    <row r="3972" spans="21:22" ht="15.75">
      <c r="U3972" s="196"/>
      <c r="V3972" s="196"/>
    </row>
    <row r="3973" spans="21:22" ht="15.75">
      <c r="U3973" s="196"/>
      <c r="V3973" s="196"/>
    </row>
    <row r="3974" spans="21:22" ht="15.75">
      <c r="U3974" s="196"/>
      <c r="V3974" s="196"/>
    </row>
    <row r="3975" spans="21:22" ht="15.75">
      <c r="U3975" s="196"/>
      <c r="V3975" s="196"/>
    </row>
    <row r="3976" spans="21:22" ht="15.75">
      <c r="U3976" s="196"/>
      <c r="V3976" s="196"/>
    </row>
    <row r="3977" spans="21:22" ht="15.75">
      <c r="U3977" s="196"/>
      <c r="V3977" s="196"/>
    </row>
    <row r="3978" spans="21:22" ht="15.75">
      <c r="U3978" s="196"/>
      <c r="V3978" s="196"/>
    </row>
    <row r="3979" spans="21:22" ht="15.75">
      <c r="U3979" s="196"/>
      <c r="V3979" s="196"/>
    </row>
    <row r="3980" spans="21:22" ht="15.75">
      <c r="U3980" s="196"/>
      <c r="V3980" s="196"/>
    </row>
    <row r="3981" spans="21:22" ht="15.75">
      <c r="U3981" s="196"/>
      <c r="V3981" s="196"/>
    </row>
    <row r="3982" spans="21:22" ht="15.75">
      <c r="U3982" s="196"/>
      <c r="V3982" s="196"/>
    </row>
    <row r="3983" spans="21:22" ht="15.75">
      <c r="U3983" s="196"/>
      <c r="V3983" s="196"/>
    </row>
    <row r="3984" spans="21:22" ht="15.75">
      <c r="U3984" s="196"/>
      <c r="V3984" s="196"/>
    </row>
    <row r="3985" spans="21:22" ht="15.75">
      <c r="U3985" s="196"/>
      <c r="V3985" s="196"/>
    </row>
    <row r="3986" spans="21:22" ht="15.75">
      <c r="U3986" s="196"/>
      <c r="V3986" s="196"/>
    </row>
    <row r="3987" spans="21:22" ht="15.75">
      <c r="U3987" s="196"/>
      <c r="V3987" s="196"/>
    </row>
    <row r="3988" spans="21:22" ht="15.75">
      <c r="U3988" s="196"/>
      <c r="V3988" s="196"/>
    </row>
    <row r="3989" spans="21:22" ht="15.75">
      <c r="U3989" s="196"/>
      <c r="V3989" s="196"/>
    </row>
    <row r="3990" spans="21:22" ht="15.75">
      <c r="U3990" s="196"/>
      <c r="V3990" s="196"/>
    </row>
    <row r="3991" spans="21:22" ht="15.75">
      <c r="U3991" s="196"/>
      <c r="V3991" s="196"/>
    </row>
    <row r="3992" spans="21:22" ht="15.75">
      <c r="U3992" s="196"/>
      <c r="V3992" s="196"/>
    </row>
    <row r="3993" spans="21:22" ht="15.75">
      <c r="U3993" s="196"/>
      <c r="V3993" s="196"/>
    </row>
    <row r="3994" spans="21:22" ht="15.75">
      <c r="U3994" s="196"/>
      <c r="V3994" s="196"/>
    </row>
    <row r="3995" spans="21:22" ht="15.75">
      <c r="U3995" s="196"/>
      <c r="V3995" s="196"/>
    </row>
    <row r="3996" spans="21:22" ht="15.75">
      <c r="U3996" s="196"/>
      <c r="V3996" s="196"/>
    </row>
    <row r="3997" spans="21:22" ht="15.75">
      <c r="U3997" s="196"/>
      <c r="V3997" s="196"/>
    </row>
    <row r="3998" spans="21:22" ht="15.75">
      <c r="U3998" s="196"/>
      <c r="V3998" s="196"/>
    </row>
    <row r="3999" spans="21:22" ht="15.75">
      <c r="U3999" s="196"/>
      <c r="V3999" s="196"/>
    </row>
    <row r="4000" spans="21:22" ht="15.75">
      <c r="U4000" s="196"/>
      <c r="V4000" s="196"/>
    </row>
    <row r="4001" spans="21:22" ht="15.75">
      <c r="U4001" s="196"/>
      <c r="V4001" s="196"/>
    </row>
    <row r="4002" spans="21:22" ht="15.75">
      <c r="U4002" s="196"/>
      <c r="V4002" s="196"/>
    </row>
    <row r="4003" spans="21:22" ht="15.75">
      <c r="U4003" s="196"/>
      <c r="V4003" s="196"/>
    </row>
    <row r="4004" spans="21:22" ht="15.75">
      <c r="U4004" s="196"/>
      <c r="V4004" s="196"/>
    </row>
    <row r="4005" spans="21:22" ht="15.75">
      <c r="U4005" s="196"/>
      <c r="V4005" s="196"/>
    </row>
    <row r="4006" spans="21:22" ht="15.75">
      <c r="U4006" s="196"/>
      <c r="V4006" s="196"/>
    </row>
    <row r="4007" spans="21:22" ht="15.75">
      <c r="U4007" s="196"/>
      <c r="V4007" s="196"/>
    </row>
    <row r="4008" spans="21:22" ht="15.75">
      <c r="U4008" s="196"/>
      <c r="V4008" s="196"/>
    </row>
    <row r="4009" spans="21:22" ht="15.75">
      <c r="U4009" s="196"/>
      <c r="V4009" s="196"/>
    </row>
    <row r="4010" spans="21:22" ht="15.75">
      <c r="U4010" s="196"/>
      <c r="V4010" s="196"/>
    </row>
    <row r="4011" spans="21:22" ht="15.75">
      <c r="U4011" s="196"/>
      <c r="V4011" s="196"/>
    </row>
    <row r="4012" spans="21:22" ht="15.75">
      <c r="U4012" s="196"/>
      <c r="V4012" s="196"/>
    </row>
    <row r="4013" spans="21:22" ht="15.75">
      <c r="U4013" s="196"/>
      <c r="V4013" s="196"/>
    </row>
    <row r="4014" spans="21:22" ht="15.75">
      <c r="U4014" s="196"/>
      <c r="V4014" s="196"/>
    </row>
    <row r="4015" spans="21:22" ht="15.75">
      <c r="U4015" s="196"/>
      <c r="V4015" s="196"/>
    </row>
    <row r="4016" spans="21:22" ht="15.75">
      <c r="U4016" s="196"/>
      <c r="V4016" s="196"/>
    </row>
    <row r="4017" spans="21:22" ht="15.75">
      <c r="U4017" s="196"/>
      <c r="V4017" s="196"/>
    </row>
    <row r="4018" spans="21:22" ht="15.75">
      <c r="U4018" s="196"/>
      <c r="V4018" s="196"/>
    </row>
    <row r="4019" spans="21:22" ht="15.75">
      <c r="U4019" s="196"/>
      <c r="V4019" s="196"/>
    </row>
    <row r="4020" spans="21:22" ht="15.75">
      <c r="U4020" s="196"/>
      <c r="V4020" s="196"/>
    </row>
    <row r="4021" spans="21:22" ht="15.75">
      <c r="U4021" s="196"/>
      <c r="V4021" s="196"/>
    </row>
    <row r="4022" spans="21:22" ht="15.75">
      <c r="U4022" s="196"/>
      <c r="V4022" s="196"/>
    </row>
    <row r="4023" spans="21:22" ht="15.75">
      <c r="U4023" s="196"/>
      <c r="V4023" s="196"/>
    </row>
    <row r="4024" spans="21:22" ht="15.75">
      <c r="U4024" s="196"/>
      <c r="V4024" s="196"/>
    </row>
    <row r="4025" spans="21:22" ht="15.75">
      <c r="U4025" s="196"/>
      <c r="V4025" s="196"/>
    </row>
    <row r="4026" spans="21:22" ht="15.75">
      <c r="U4026" s="196"/>
      <c r="V4026" s="196"/>
    </row>
    <row r="4027" spans="21:22" ht="15.75">
      <c r="U4027" s="196"/>
      <c r="V4027" s="196"/>
    </row>
    <row r="4028" spans="21:22" ht="15.75">
      <c r="U4028" s="196"/>
      <c r="V4028" s="196"/>
    </row>
    <row r="4029" spans="21:22" ht="15.75">
      <c r="U4029" s="196"/>
      <c r="V4029" s="196"/>
    </row>
    <row r="4030" spans="21:22" ht="15.75">
      <c r="U4030" s="196"/>
      <c r="V4030" s="196"/>
    </row>
    <row r="4031" spans="21:22" ht="15.75">
      <c r="U4031" s="196"/>
      <c r="V4031" s="196"/>
    </row>
    <row r="4032" spans="21:22" ht="15.75">
      <c r="U4032" s="196"/>
      <c r="V4032" s="196"/>
    </row>
    <row r="4033" spans="21:22" ht="15.75">
      <c r="U4033" s="196"/>
      <c r="V4033" s="196"/>
    </row>
    <row r="4034" spans="21:22" ht="15.75">
      <c r="U4034" s="196"/>
      <c r="V4034" s="196"/>
    </row>
    <row r="4035" spans="21:22" ht="15.75">
      <c r="U4035" s="196"/>
      <c r="V4035" s="196"/>
    </row>
    <row r="4036" spans="21:22" ht="15.75">
      <c r="U4036" s="196"/>
      <c r="V4036" s="196"/>
    </row>
    <row r="4037" spans="21:22" ht="15.75">
      <c r="U4037" s="196"/>
      <c r="V4037" s="196"/>
    </row>
    <row r="4038" spans="21:22" ht="15.75">
      <c r="U4038" s="196"/>
      <c r="V4038" s="196"/>
    </row>
    <row r="4039" spans="21:22" ht="15.75">
      <c r="U4039" s="196"/>
      <c r="V4039" s="196"/>
    </row>
    <row r="4040" spans="21:22" ht="15.75">
      <c r="U4040" s="196"/>
      <c r="V4040" s="196"/>
    </row>
    <row r="4041" spans="21:22" ht="15.75">
      <c r="U4041" s="196"/>
      <c r="V4041" s="196"/>
    </row>
    <row r="4042" spans="21:22" ht="15.75">
      <c r="U4042" s="196"/>
      <c r="V4042" s="196"/>
    </row>
    <row r="4043" spans="21:22" ht="15.75">
      <c r="U4043" s="196"/>
      <c r="V4043" s="196"/>
    </row>
    <row r="4044" spans="21:22" ht="15.75">
      <c r="U4044" s="196"/>
      <c r="V4044" s="196"/>
    </row>
    <row r="4045" spans="21:22" ht="15.75">
      <c r="U4045" s="196"/>
      <c r="V4045" s="196"/>
    </row>
    <row r="4046" spans="21:22" ht="15.75">
      <c r="U4046" s="196"/>
      <c r="V4046" s="196"/>
    </row>
    <row r="4047" spans="21:22" ht="15.75">
      <c r="U4047" s="196"/>
      <c r="V4047" s="196"/>
    </row>
    <row r="4048" spans="21:22" ht="15.75">
      <c r="U4048" s="196"/>
      <c r="V4048" s="196"/>
    </row>
    <row r="4049" spans="21:22" ht="15.75">
      <c r="U4049" s="196"/>
      <c r="V4049" s="196"/>
    </row>
    <row r="4050" spans="21:22" ht="15.75">
      <c r="U4050" s="196"/>
      <c r="V4050" s="196"/>
    </row>
    <row r="4051" spans="21:22" ht="15.75">
      <c r="U4051" s="196"/>
      <c r="V4051" s="196"/>
    </row>
    <row r="4052" spans="21:22" ht="15.75">
      <c r="U4052" s="196"/>
      <c r="V4052" s="196"/>
    </row>
    <row r="4053" spans="21:22" ht="15.75">
      <c r="U4053" s="196"/>
      <c r="V4053" s="196"/>
    </row>
    <row r="4054" spans="21:22" ht="15.75">
      <c r="U4054" s="196"/>
      <c r="V4054" s="196"/>
    </row>
    <row r="4055" spans="21:22" ht="15.75">
      <c r="U4055" s="196"/>
      <c r="V4055" s="196"/>
    </row>
    <row r="4056" spans="21:22" ht="15.75">
      <c r="U4056" s="196"/>
      <c r="V4056" s="196"/>
    </row>
    <row r="4057" spans="21:22" ht="15.75">
      <c r="U4057" s="196"/>
      <c r="V4057" s="196"/>
    </row>
    <row r="4058" spans="21:22" ht="15.75">
      <c r="U4058" s="196"/>
      <c r="V4058" s="196"/>
    </row>
    <row r="4059" spans="21:22" ht="15.75">
      <c r="U4059" s="196"/>
      <c r="V4059" s="196"/>
    </row>
    <row r="4060" spans="21:22" ht="15.75">
      <c r="U4060" s="196"/>
      <c r="V4060" s="196"/>
    </row>
    <row r="4061" spans="21:22" ht="15.75">
      <c r="U4061" s="196"/>
      <c r="V4061" s="196"/>
    </row>
    <row r="4062" spans="21:22" ht="15.75">
      <c r="U4062" s="196"/>
      <c r="V4062" s="196"/>
    </row>
    <row r="4063" spans="21:22" ht="15.75">
      <c r="U4063" s="196"/>
      <c r="V4063" s="196"/>
    </row>
    <row r="4064" spans="21:22" ht="15.75">
      <c r="U4064" s="196"/>
      <c r="V4064" s="196"/>
    </row>
    <row r="4065" spans="21:22" ht="15.75">
      <c r="U4065" s="196"/>
      <c r="V4065" s="196"/>
    </row>
    <row r="4066" spans="21:22" ht="15.75">
      <c r="U4066" s="196"/>
      <c r="V4066" s="196"/>
    </row>
    <row r="4067" spans="21:22" ht="15.75">
      <c r="U4067" s="196"/>
      <c r="V4067" s="196"/>
    </row>
    <row r="4068" spans="21:22" ht="15.75">
      <c r="U4068" s="196"/>
      <c r="V4068" s="196"/>
    </row>
    <row r="4069" spans="21:22" ht="15.75">
      <c r="U4069" s="196"/>
      <c r="V4069" s="196"/>
    </row>
    <row r="4070" spans="21:22" ht="15.75">
      <c r="U4070" s="196"/>
      <c r="V4070" s="196"/>
    </row>
    <row r="4071" spans="21:22" ht="15.75">
      <c r="U4071" s="196"/>
      <c r="V4071" s="196"/>
    </row>
    <row r="4072" spans="21:22" ht="15.75">
      <c r="U4072" s="196"/>
      <c r="V4072" s="196"/>
    </row>
    <row r="4073" spans="21:22" ht="15.75">
      <c r="U4073" s="196"/>
      <c r="V4073" s="196"/>
    </row>
    <row r="4074" spans="21:22" ht="15.75">
      <c r="U4074" s="196"/>
      <c r="V4074" s="196"/>
    </row>
    <row r="4075" spans="21:22" ht="15.75">
      <c r="U4075" s="196"/>
      <c r="V4075" s="196"/>
    </row>
    <row r="4076" spans="21:22" ht="15.75">
      <c r="U4076" s="196"/>
      <c r="V4076" s="196"/>
    </row>
    <row r="4077" spans="21:22" ht="15.75">
      <c r="U4077" s="196"/>
      <c r="V4077" s="196"/>
    </row>
    <row r="4078" spans="21:22" ht="15.75">
      <c r="U4078" s="196"/>
      <c r="V4078" s="196"/>
    </row>
    <row r="4079" spans="21:22" ht="15.75">
      <c r="U4079" s="196"/>
      <c r="V4079" s="196"/>
    </row>
    <row r="4080" spans="21:22" ht="15.75">
      <c r="U4080" s="196"/>
      <c r="V4080" s="196"/>
    </row>
    <row r="4081" spans="21:22" ht="15.75">
      <c r="U4081" s="196"/>
      <c r="V4081" s="196"/>
    </row>
    <row r="4082" spans="21:22" ht="15.75">
      <c r="U4082" s="196"/>
      <c r="V4082" s="196"/>
    </row>
    <row r="4083" spans="21:22" ht="15.75">
      <c r="U4083" s="196"/>
      <c r="V4083" s="196"/>
    </row>
    <row r="4084" spans="21:22" ht="15.75">
      <c r="U4084" s="196"/>
      <c r="V4084" s="196"/>
    </row>
    <row r="4085" spans="21:22" ht="15.75">
      <c r="U4085" s="196"/>
      <c r="V4085" s="196"/>
    </row>
    <row r="4086" spans="21:22" ht="15.75">
      <c r="U4086" s="196"/>
      <c r="V4086" s="196"/>
    </row>
    <row r="4087" spans="21:22" ht="15.75">
      <c r="U4087" s="196"/>
      <c r="V4087" s="196"/>
    </row>
    <row r="4088" spans="21:22" ht="15.75">
      <c r="U4088" s="196"/>
      <c r="V4088" s="196"/>
    </row>
    <row r="4089" spans="21:22" ht="15.75">
      <c r="U4089" s="196"/>
      <c r="V4089" s="196"/>
    </row>
    <row r="4090" spans="21:22" ht="15.75">
      <c r="U4090" s="196"/>
      <c r="V4090" s="196"/>
    </row>
    <row r="4091" spans="21:22" ht="15.75">
      <c r="U4091" s="196"/>
      <c r="V4091" s="196"/>
    </row>
    <row r="4092" spans="21:22" ht="15.75">
      <c r="U4092" s="196"/>
      <c r="V4092" s="196"/>
    </row>
    <row r="4093" spans="21:22" ht="15.75">
      <c r="U4093" s="196"/>
      <c r="V4093" s="196"/>
    </row>
    <row r="4094" spans="21:22" ht="15.75">
      <c r="U4094" s="196"/>
      <c r="V4094" s="196"/>
    </row>
    <row r="4095" spans="21:22" ht="15.75">
      <c r="U4095" s="196"/>
      <c r="V4095" s="196"/>
    </row>
    <row r="4096" spans="21:22" ht="15.75">
      <c r="U4096" s="196"/>
      <c r="V4096" s="196"/>
    </row>
    <row r="4097" spans="21:22" ht="15.75">
      <c r="U4097" s="196"/>
      <c r="V4097" s="196"/>
    </row>
    <row r="4098" spans="21:22" ht="15.75">
      <c r="U4098" s="196"/>
      <c r="V4098" s="196"/>
    </row>
    <row r="4099" spans="21:22" ht="15.75">
      <c r="U4099" s="196"/>
      <c r="V4099" s="196"/>
    </row>
    <row r="4100" spans="21:22" ht="15.75">
      <c r="U4100" s="196"/>
      <c r="V4100" s="196"/>
    </row>
    <row r="4101" spans="21:22" ht="15.75">
      <c r="U4101" s="196"/>
      <c r="V4101" s="196"/>
    </row>
    <row r="4102" spans="21:22" ht="15.75">
      <c r="U4102" s="196"/>
      <c r="V4102" s="196"/>
    </row>
    <row r="4103" spans="21:22" ht="15.75">
      <c r="U4103" s="196"/>
      <c r="V4103" s="196"/>
    </row>
    <row r="4104" spans="21:22" ht="15.75">
      <c r="U4104" s="196"/>
      <c r="V4104" s="196"/>
    </row>
    <row r="4105" spans="21:22" ht="15.75">
      <c r="U4105" s="196"/>
      <c r="V4105" s="196"/>
    </row>
    <row r="4106" spans="21:22" ht="15.75">
      <c r="U4106" s="196"/>
      <c r="V4106" s="196"/>
    </row>
    <row r="4107" spans="21:22" ht="15.75">
      <c r="U4107" s="196"/>
      <c r="V4107" s="196"/>
    </row>
    <row r="4108" spans="21:22" ht="15.75">
      <c r="U4108" s="196"/>
      <c r="V4108" s="196"/>
    </row>
    <row r="4109" spans="21:22" ht="15.75">
      <c r="U4109" s="196"/>
      <c r="V4109" s="196"/>
    </row>
    <row r="4110" spans="21:22" ht="15.75">
      <c r="U4110" s="196"/>
      <c r="V4110" s="196"/>
    </row>
    <row r="4111" spans="21:22" ht="15.75">
      <c r="U4111" s="196"/>
      <c r="V4111" s="196"/>
    </row>
    <row r="4112" spans="21:22" ht="15.75">
      <c r="U4112" s="196"/>
      <c r="V4112" s="196"/>
    </row>
    <row r="4113" spans="21:22" ht="15.75">
      <c r="U4113" s="196"/>
      <c r="V4113" s="196"/>
    </row>
    <row r="4114" spans="21:22" ht="15.75">
      <c r="U4114" s="196"/>
      <c r="V4114" s="196"/>
    </row>
    <row r="4115" spans="21:22" ht="15.75">
      <c r="U4115" s="196"/>
      <c r="V4115" s="196"/>
    </row>
    <row r="4116" spans="21:22" ht="15.75">
      <c r="U4116" s="196"/>
      <c r="V4116" s="196"/>
    </row>
    <row r="4117" spans="21:22" ht="15.75">
      <c r="U4117" s="196"/>
      <c r="V4117" s="196"/>
    </row>
    <row r="4118" spans="21:22" ht="15.75">
      <c r="U4118" s="196"/>
      <c r="V4118" s="196"/>
    </row>
    <row r="4119" spans="21:22" ht="15.75">
      <c r="U4119" s="196"/>
      <c r="V4119" s="196"/>
    </row>
    <row r="4120" spans="21:22" ht="15.75">
      <c r="U4120" s="196"/>
      <c r="V4120" s="196"/>
    </row>
    <row r="4121" spans="21:22" ht="15.75">
      <c r="U4121" s="196"/>
      <c r="V4121" s="196"/>
    </row>
    <row r="4122" spans="21:22" ht="15.75">
      <c r="U4122" s="196"/>
      <c r="V4122" s="196"/>
    </row>
    <row r="4123" spans="21:22" ht="15.75">
      <c r="U4123" s="196"/>
      <c r="V4123" s="196"/>
    </row>
    <row r="4124" spans="21:22" ht="15.75">
      <c r="U4124" s="196"/>
      <c r="V4124" s="196"/>
    </row>
    <row r="4125" spans="21:22" ht="15.75">
      <c r="U4125" s="196"/>
      <c r="V4125" s="196"/>
    </row>
    <row r="4126" spans="21:22" ht="15.75">
      <c r="U4126" s="196"/>
      <c r="V4126" s="196"/>
    </row>
    <row r="4127" spans="21:22" ht="15.75">
      <c r="U4127" s="196"/>
      <c r="V4127" s="196"/>
    </row>
    <row r="4128" spans="21:22" ht="15.75">
      <c r="U4128" s="196"/>
      <c r="V4128" s="196"/>
    </row>
    <row r="4129" spans="21:22" ht="15.75">
      <c r="U4129" s="196"/>
      <c r="V4129" s="196"/>
    </row>
    <row r="4130" spans="21:22" ht="15.75">
      <c r="U4130" s="196"/>
      <c r="V4130" s="196"/>
    </row>
    <row r="4131" spans="21:22" ht="15.75">
      <c r="U4131" s="196"/>
      <c r="V4131" s="196"/>
    </row>
    <row r="4132" spans="21:22" ht="15.75">
      <c r="U4132" s="196"/>
      <c r="V4132" s="196"/>
    </row>
    <row r="4133" spans="21:22" ht="15.75">
      <c r="U4133" s="196"/>
      <c r="V4133" s="196"/>
    </row>
    <row r="4134" spans="21:22" ht="15.75">
      <c r="U4134" s="196"/>
      <c r="V4134" s="196"/>
    </row>
    <row r="4135" spans="21:22" ht="15.75">
      <c r="U4135" s="196"/>
      <c r="V4135" s="196"/>
    </row>
    <row r="4136" spans="21:22" ht="15.75">
      <c r="U4136" s="196"/>
      <c r="V4136" s="196"/>
    </row>
    <row r="4137" spans="21:22" ht="15.75">
      <c r="U4137" s="196"/>
      <c r="V4137" s="196"/>
    </row>
    <row r="4138" spans="21:22" ht="15.75">
      <c r="U4138" s="196"/>
      <c r="V4138" s="196"/>
    </row>
    <row r="4139" spans="21:22" ht="15.75">
      <c r="U4139" s="196"/>
      <c r="V4139" s="196"/>
    </row>
    <row r="4140" spans="21:22" ht="15.75">
      <c r="U4140" s="196"/>
      <c r="V4140" s="196"/>
    </row>
    <row r="4141" spans="21:22" ht="15.75">
      <c r="U4141" s="196"/>
      <c r="V4141" s="196"/>
    </row>
    <row r="4142" spans="21:22" ht="15.75">
      <c r="U4142" s="196"/>
      <c r="V4142" s="196"/>
    </row>
    <row r="4143" spans="21:22" ht="15.75">
      <c r="U4143" s="196"/>
      <c r="V4143" s="196"/>
    </row>
    <row r="4144" spans="21:22" ht="15.75">
      <c r="U4144" s="196"/>
      <c r="V4144" s="196"/>
    </row>
    <row r="4145" spans="21:22" ht="15.75">
      <c r="U4145" s="196"/>
      <c r="V4145" s="196"/>
    </row>
    <row r="4146" spans="21:22" ht="15.75">
      <c r="U4146" s="196"/>
      <c r="V4146" s="196"/>
    </row>
    <row r="4147" spans="21:22" ht="15.75">
      <c r="U4147" s="196"/>
      <c r="V4147" s="196"/>
    </row>
    <row r="4148" spans="21:22" ht="15.75">
      <c r="U4148" s="196"/>
      <c r="V4148" s="196"/>
    </row>
    <row r="4149" spans="21:22" ht="15.75">
      <c r="U4149" s="196"/>
      <c r="V4149" s="196"/>
    </row>
    <row r="4150" spans="21:22" ht="15.75">
      <c r="U4150" s="196"/>
      <c r="V4150" s="196"/>
    </row>
    <row r="4151" spans="21:22" ht="15.75">
      <c r="U4151" s="196"/>
      <c r="V4151" s="196"/>
    </row>
    <row r="4152" spans="21:22" ht="15.75">
      <c r="U4152" s="196"/>
      <c r="V4152" s="196"/>
    </row>
    <row r="4153" spans="21:22" ht="15.75">
      <c r="U4153" s="196"/>
      <c r="V4153" s="196"/>
    </row>
    <row r="4154" spans="21:22" ht="15.75">
      <c r="U4154" s="196"/>
      <c r="V4154" s="196"/>
    </row>
    <row r="4155" spans="21:22" ht="15.75">
      <c r="U4155" s="196"/>
      <c r="V4155" s="196"/>
    </row>
    <row r="4156" spans="21:22" ht="15.75">
      <c r="U4156" s="196"/>
      <c r="V4156" s="196"/>
    </row>
    <row r="4157" spans="21:22" ht="15.75">
      <c r="U4157" s="196"/>
      <c r="V4157" s="196"/>
    </row>
    <row r="4158" spans="21:22" ht="15.75">
      <c r="U4158" s="196"/>
      <c r="V4158" s="196"/>
    </row>
    <row r="4159" spans="21:22" ht="15.75">
      <c r="U4159" s="196"/>
      <c r="V4159" s="196"/>
    </row>
    <row r="4160" spans="21:22" ht="15.75">
      <c r="U4160" s="196"/>
      <c r="V4160" s="196"/>
    </row>
    <row r="4161" spans="21:22" ht="15.75">
      <c r="U4161" s="196"/>
      <c r="V4161" s="196"/>
    </row>
    <row r="4162" spans="21:22" ht="15.75">
      <c r="U4162" s="196"/>
      <c r="V4162" s="196"/>
    </row>
    <row r="4163" spans="21:22" ht="15.75">
      <c r="U4163" s="196"/>
      <c r="V4163" s="196"/>
    </row>
    <row r="4164" spans="21:22" ht="15.75">
      <c r="U4164" s="196"/>
      <c r="V4164" s="196"/>
    </row>
    <row r="4165" spans="21:22" ht="15.75">
      <c r="U4165" s="196"/>
      <c r="V4165" s="196"/>
    </row>
    <row r="4166" spans="21:22" ht="15.75">
      <c r="U4166" s="196"/>
      <c r="V4166" s="196"/>
    </row>
    <row r="4167" spans="21:22" ht="15.75">
      <c r="U4167" s="196"/>
      <c r="V4167" s="196"/>
    </row>
    <row r="4168" spans="21:22" ht="15.75">
      <c r="U4168" s="196"/>
      <c r="V4168" s="196"/>
    </row>
    <row r="4169" spans="21:22" ht="15.75">
      <c r="U4169" s="196"/>
      <c r="V4169" s="196"/>
    </row>
    <row r="4170" spans="21:22" ht="15.75">
      <c r="U4170" s="196"/>
      <c r="V4170" s="196"/>
    </row>
    <row r="4171" spans="21:22" ht="15.75">
      <c r="U4171" s="196"/>
      <c r="V4171" s="196"/>
    </row>
    <row r="4172" spans="21:22" ht="15.75">
      <c r="U4172" s="196"/>
      <c r="V4172" s="196"/>
    </row>
    <row r="4173" spans="21:22" ht="15.75">
      <c r="U4173" s="196"/>
      <c r="V4173" s="196"/>
    </row>
    <row r="4174" spans="21:22" ht="15.75">
      <c r="U4174" s="196"/>
      <c r="V4174" s="196"/>
    </row>
    <row r="4175" spans="21:22" ht="15.75">
      <c r="U4175" s="196"/>
      <c r="V4175" s="196"/>
    </row>
    <row r="4176" spans="21:22" ht="15.75">
      <c r="U4176" s="196"/>
      <c r="V4176" s="196"/>
    </row>
    <row r="4177" spans="21:22" ht="15.75">
      <c r="U4177" s="196"/>
      <c r="V4177" s="196"/>
    </row>
    <row r="4178" spans="21:22" ht="15.75">
      <c r="U4178" s="196"/>
      <c r="V4178" s="196"/>
    </row>
    <row r="4179" spans="21:22" ht="15.75">
      <c r="U4179" s="196"/>
      <c r="V4179" s="196"/>
    </row>
    <row r="4180" spans="21:22" ht="15.75">
      <c r="U4180" s="196"/>
      <c r="V4180" s="196"/>
    </row>
    <row r="4181" spans="21:22" ht="15.75">
      <c r="U4181" s="196"/>
      <c r="V4181" s="196"/>
    </row>
    <row r="4182" spans="21:22" ht="15.75">
      <c r="U4182" s="196"/>
      <c r="V4182" s="196"/>
    </row>
    <row r="4183" spans="21:22" ht="15.75">
      <c r="U4183" s="196"/>
      <c r="V4183" s="196"/>
    </row>
    <row r="4184" spans="21:22" ht="15.75">
      <c r="U4184" s="196"/>
      <c r="V4184" s="196"/>
    </row>
    <row r="4185" spans="21:22" ht="15.75">
      <c r="U4185" s="196"/>
      <c r="V4185" s="196"/>
    </row>
    <row r="4186" spans="21:22" ht="15.75">
      <c r="U4186" s="196"/>
      <c r="V4186" s="196"/>
    </row>
    <row r="4187" spans="21:22" ht="15.75">
      <c r="U4187" s="196"/>
      <c r="V4187" s="196"/>
    </row>
    <row r="4188" spans="21:22" ht="15.75">
      <c r="U4188" s="196"/>
      <c r="V4188" s="196"/>
    </row>
    <row r="4189" spans="21:22" ht="15.75">
      <c r="U4189" s="196"/>
      <c r="V4189" s="196"/>
    </row>
    <row r="4190" spans="21:22" ht="15.75">
      <c r="U4190" s="196"/>
      <c r="V4190" s="196"/>
    </row>
    <row r="4191" spans="21:22" ht="15.75">
      <c r="U4191" s="196"/>
      <c r="V4191" s="196"/>
    </row>
    <row r="4192" spans="21:22" ht="15.75">
      <c r="U4192" s="196"/>
      <c r="V4192" s="196"/>
    </row>
    <row r="4193" spans="21:22" ht="15.75">
      <c r="U4193" s="196"/>
      <c r="V4193" s="196"/>
    </row>
    <row r="4194" spans="21:22" ht="15.75">
      <c r="U4194" s="196"/>
      <c r="V4194" s="196"/>
    </row>
    <row r="4195" spans="21:22" ht="15.75">
      <c r="U4195" s="196"/>
      <c r="V4195" s="196"/>
    </row>
    <row r="4196" spans="21:22" ht="15.75">
      <c r="U4196" s="196"/>
      <c r="V4196" s="196"/>
    </row>
    <row r="4197" spans="21:22" ht="15.75">
      <c r="U4197" s="196"/>
      <c r="V4197" s="196"/>
    </row>
    <row r="4198" spans="21:22" ht="15.75">
      <c r="U4198" s="196"/>
      <c r="V4198" s="196"/>
    </row>
    <row r="4199" spans="21:22" ht="15.75">
      <c r="U4199" s="196"/>
      <c r="V4199" s="196"/>
    </row>
    <row r="4200" spans="21:22" ht="15.75">
      <c r="U4200" s="196"/>
      <c r="V4200" s="196"/>
    </row>
    <row r="4201" spans="21:22" ht="15.75">
      <c r="U4201" s="196"/>
      <c r="V4201" s="196"/>
    </row>
    <row r="4202" spans="21:22" ht="15.75">
      <c r="U4202" s="196"/>
      <c r="V4202" s="196"/>
    </row>
    <row r="4203" spans="21:22" ht="15.75">
      <c r="U4203" s="196"/>
      <c r="V4203" s="196"/>
    </row>
    <row r="4204" spans="21:22" ht="15.75">
      <c r="U4204" s="196"/>
      <c r="V4204" s="196"/>
    </row>
    <row r="4205" spans="21:22" ht="15.75">
      <c r="U4205" s="196"/>
      <c r="V4205" s="196"/>
    </row>
    <row r="4206" spans="21:22" ht="15.75">
      <c r="U4206" s="196"/>
      <c r="V4206" s="196"/>
    </row>
    <row r="4207" spans="21:22" ht="15.75">
      <c r="U4207" s="196"/>
      <c r="V4207" s="196"/>
    </row>
    <row r="4208" spans="21:22" ht="15.75">
      <c r="U4208" s="196"/>
      <c r="V4208" s="196"/>
    </row>
    <row r="4209" spans="21:22" ht="15.75">
      <c r="U4209" s="196"/>
      <c r="V4209" s="196"/>
    </row>
    <row r="4210" spans="21:22" ht="15.75">
      <c r="U4210" s="196"/>
      <c r="V4210" s="196"/>
    </row>
    <row r="4211" spans="21:22" ht="15.75">
      <c r="U4211" s="196"/>
      <c r="V4211" s="196"/>
    </row>
    <row r="4212" spans="21:22" ht="15.75">
      <c r="U4212" s="196"/>
      <c r="V4212" s="196"/>
    </row>
    <row r="4213" spans="21:22" ht="15.75">
      <c r="U4213" s="196"/>
      <c r="V4213" s="196"/>
    </row>
    <row r="4214" spans="21:22" ht="15.75">
      <c r="U4214" s="196"/>
      <c r="V4214" s="196"/>
    </row>
    <row r="4215" spans="21:22" ht="15.75">
      <c r="U4215" s="196"/>
      <c r="V4215" s="196"/>
    </row>
    <row r="4216" spans="21:22" ht="15.75">
      <c r="U4216" s="196"/>
      <c r="V4216" s="196"/>
    </row>
    <row r="4217" spans="21:22" ht="15.75">
      <c r="U4217" s="196"/>
      <c r="V4217" s="196"/>
    </row>
    <row r="4218" spans="21:22" ht="15.75">
      <c r="U4218" s="196"/>
      <c r="V4218" s="196"/>
    </row>
    <row r="4219" spans="21:22" ht="15.75">
      <c r="U4219" s="196"/>
      <c r="V4219" s="196"/>
    </row>
    <row r="4220" spans="21:22" ht="15.75">
      <c r="U4220" s="196"/>
      <c r="V4220" s="196"/>
    </row>
    <row r="4221" spans="21:22" ht="15.75">
      <c r="U4221" s="196"/>
      <c r="V4221" s="196"/>
    </row>
    <row r="4222" spans="21:22" ht="15.75">
      <c r="U4222" s="196"/>
      <c r="V4222" s="196"/>
    </row>
    <row r="4223" spans="21:22" ht="15.75">
      <c r="U4223" s="196"/>
      <c r="V4223" s="196"/>
    </row>
    <row r="4224" spans="21:22" ht="15.75">
      <c r="U4224" s="196"/>
      <c r="V4224" s="196"/>
    </row>
    <row r="4225" spans="21:22" ht="15.75">
      <c r="U4225" s="196"/>
      <c r="V4225" s="196"/>
    </row>
    <row r="4226" spans="21:22" ht="15.75">
      <c r="U4226" s="196"/>
      <c r="V4226" s="196"/>
    </row>
    <row r="4227" spans="21:22" ht="15.75">
      <c r="U4227" s="196"/>
      <c r="V4227" s="196"/>
    </row>
    <row r="4228" spans="21:22" ht="15.75">
      <c r="U4228" s="196"/>
      <c r="V4228" s="196"/>
    </row>
    <row r="4229" spans="21:22" ht="15.75">
      <c r="U4229" s="196"/>
      <c r="V4229" s="196"/>
    </row>
    <row r="4230" spans="21:22" ht="15.75">
      <c r="U4230" s="196"/>
      <c r="V4230" s="196"/>
    </row>
    <row r="4231" spans="21:22" ht="15.75">
      <c r="U4231" s="196"/>
      <c r="V4231" s="196"/>
    </row>
    <row r="4232" spans="21:22" ht="15.75">
      <c r="U4232" s="196"/>
      <c r="V4232" s="196"/>
    </row>
    <row r="4233" spans="21:22" ht="15.75">
      <c r="U4233" s="196"/>
      <c r="V4233" s="196"/>
    </row>
    <row r="4234" spans="21:22" ht="15.75">
      <c r="U4234" s="196"/>
      <c r="V4234" s="196"/>
    </row>
    <row r="4235" spans="21:22" ht="15.75">
      <c r="U4235" s="196"/>
      <c r="V4235" s="196"/>
    </row>
    <row r="4236" spans="21:22" ht="15.75">
      <c r="U4236" s="196"/>
      <c r="V4236" s="196"/>
    </row>
    <row r="4237" spans="21:22" ht="15.75">
      <c r="U4237" s="196"/>
      <c r="V4237" s="196"/>
    </row>
    <row r="4238" spans="21:22" ht="15.75">
      <c r="U4238" s="196"/>
      <c r="V4238" s="196"/>
    </row>
    <row r="4239" spans="21:22" ht="15.75">
      <c r="U4239" s="196"/>
      <c r="V4239" s="196"/>
    </row>
    <row r="4240" spans="21:22" ht="15.75">
      <c r="U4240" s="196"/>
      <c r="V4240" s="196"/>
    </row>
    <row r="4241" spans="21:22" ht="15.75">
      <c r="U4241" s="196"/>
      <c r="V4241" s="196"/>
    </row>
    <row r="4242" spans="21:22" ht="15.75">
      <c r="U4242" s="196"/>
      <c r="V4242" s="196"/>
    </row>
    <row r="4243" spans="21:22" ht="15.75">
      <c r="U4243" s="196"/>
      <c r="V4243" s="196"/>
    </row>
    <row r="4244" spans="21:22" ht="15.75">
      <c r="U4244" s="196"/>
      <c r="V4244" s="196"/>
    </row>
    <row r="4245" spans="21:22" ht="15.75">
      <c r="U4245" s="196"/>
      <c r="V4245" s="196"/>
    </row>
    <row r="4246" spans="21:22" ht="15.75">
      <c r="U4246" s="196"/>
      <c r="V4246" s="196"/>
    </row>
    <row r="4247" spans="21:22" ht="15.75">
      <c r="U4247" s="196"/>
      <c r="V4247" s="196"/>
    </row>
    <row r="4248" spans="21:22" ht="15.75">
      <c r="U4248" s="196"/>
      <c r="V4248" s="196"/>
    </row>
    <row r="4249" spans="21:22" ht="15.75">
      <c r="U4249" s="196"/>
      <c r="V4249" s="196"/>
    </row>
    <row r="4250" spans="21:22" ht="15.75">
      <c r="U4250" s="196"/>
      <c r="V4250" s="196"/>
    </row>
    <row r="4251" spans="21:22" ht="15.75">
      <c r="U4251" s="196"/>
      <c r="V4251" s="196"/>
    </row>
    <row r="4252" spans="21:22" ht="15.75">
      <c r="U4252" s="196"/>
      <c r="V4252" s="196"/>
    </row>
    <row r="4253" spans="21:22" ht="15.75">
      <c r="U4253" s="196"/>
      <c r="V4253" s="196"/>
    </row>
    <row r="4254" spans="21:22" ht="15.75">
      <c r="U4254" s="196"/>
      <c r="V4254" s="196"/>
    </row>
    <row r="4255" spans="21:22" ht="15.75">
      <c r="U4255" s="196"/>
      <c r="V4255" s="196"/>
    </row>
    <row r="4256" spans="21:22" ht="15.75">
      <c r="U4256" s="196"/>
      <c r="V4256" s="196"/>
    </row>
    <row r="4257" spans="21:22" ht="15.75">
      <c r="U4257" s="196"/>
      <c r="V4257" s="196"/>
    </row>
    <row r="4258" spans="21:22" ht="15.75">
      <c r="U4258" s="196"/>
      <c r="V4258" s="196"/>
    </row>
    <row r="4259" spans="21:22" ht="15.75">
      <c r="U4259" s="196"/>
      <c r="V4259" s="196"/>
    </row>
    <row r="4260" spans="21:22" ht="15.75">
      <c r="U4260" s="196"/>
      <c r="V4260" s="196"/>
    </row>
    <row r="4261" spans="21:22" ht="15.75">
      <c r="U4261" s="196"/>
      <c r="V4261" s="196"/>
    </row>
    <row r="4262" spans="21:22" ht="15.75">
      <c r="U4262" s="196"/>
      <c r="V4262" s="196"/>
    </row>
    <row r="4263" spans="21:22" ht="15.75">
      <c r="U4263" s="196"/>
      <c r="V4263" s="196"/>
    </row>
    <row r="4264" spans="21:22" ht="15.75">
      <c r="U4264" s="196"/>
      <c r="V4264" s="196"/>
    </row>
    <row r="4265" spans="21:22" ht="15.75">
      <c r="U4265" s="196"/>
      <c r="V4265" s="196"/>
    </row>
    <row r="4266" spans="21:22" ht="15.75">
      <c r="U4266" s="196"/>
      <c r="V4266" s="196"/>
    </row>
    <row r="4267" spans="21:22" ht="15.75">
      <c r="U4267" s="196"/>
      <c r="V4267" s="196"/>
    </row>
    <row r="4268" spans="21:22" ht="15.75">
      <c r="U4268" s="196"/>
      <c r="V4268" s="196"/>
    </row>
    <row r="4269" spans="21:22" ht="15.75">
      <c r="U4269" s="196"/>
      <c r="V4269" s="196"/>
    </row>
    <row r="4270" spans="21:22" ht="15.75">
      <c r="U4270" s="196"/>
      <c r="V4270" s="196"/>
    </row>
    <row r="4271" spans="21:22" ht="15.75">
      <c r="U4271" s="196"/>
      <c r="V4271" s="196"/>
    </row>
    <row r="4272" spans="21:22" ht="15.75">
      <c r="U4272" s="196"/>
      <c r="V4272" s="196"/>
    </row>
    <row r="4273" spans="21:22" ht="15.75">
      <c r="U4273" s="196"/>
      <c r="V4273" s="196"/>
    </row>
    <row r="4274" spans="21:22" ht="15.75">
      <c r="U4274" s="196"/>
      <c r="V4274" s="196"/>
    </row>
    <row r="4275" spans="21:22" ht="15.75">
      <c r="U4275" s="196"/>
      <c r="V4275" s="196"/>
    </row>
    <row r="4276" spans="21:22" ht="15.75">
      <c r="U4276" s="196"/>
      <c r="V4276" s="196"/>
    </row>
    <row r="4277" spans="21:22" ht="15.75">
      <c r="U4277" s="196"/>
      <c r="V4277" s="196"/>
    </row>
    <row r="4278" spans="21:22" ht="15.75">
      <c r="U4278" s="196"/>
      <c r="V4278" s="196"/>
    </row>
    <row r="4279" spans="21:22" ht="15.75">
      <c r="U4279" s="196"/>
      <c r="V4279" s="196"/>
    </row>
    <row r="4280" spans="21:22" ht="15.75">
      <c r="U4280" s="196"/>
      <c r="V4280" s="196"/>
    </row>
    <row r="4281" spans="21:22" ht="15.75">
      <c r="U4281" s="196"/>
      <c r="V4281" s="196"/>
    </row>
    <row r="4282" spans="21:22" ht="15.75">
      <c r="U4282" s="196"/>
      <c r="V4282" s="196"/>
    </row>
    <row r="4283" spans="21:22" ht="15.75">
      <c r="U4283" s="196"/>
      <c r="V4283" s="196"/>
    </row>
    <row r="4284" spans="21:22" ht="15.75">
      <c r="U4284" s="196"/>
      <c r="V4284" s="196"/>
    </row>
    <row r="4285" spans="21:22" ht="15.75">
      <c r="U4285" s="196"/>
      <c r="V4285" s="196"/>
    </row>
    <row r="4286" spans="21:22" ht="15.75">
      <c r="U4286" s="196"/>
      <c r="V4286" s="196"/>
    </row>
    <row r="4287" spans="21:22" ht="15.75">
      <c r="U4287" s="196"/>
      <c r="V4287" s="196"/>
    </row>
    <row r="4288" spans="21:22" ht="15.75">
      <c r="U4288" s="196"/>
      <c r="V4288" s="196"/>
    </row>
    <row r="4289" spans="21:22" ht="15.75">
      <c r="U4289" s="196"/>
      <c r="V4289" s="196"/>
    </row>
    <row r="4290" spans="21:22" ht="15.75">
      <c r="U4290" s="196"/>
      <c r="V4290" s="196"/>
    </row>
    <row r="4291" spans="21:22" ht="15.75">
      <c r="U4291" s="196"/>
      <c r="V4291" s="196"/>
    </row>
    <row r="4292" spans="21:22" ht="15.75">
      <c r="U4292" s="196"/>
      <c r="V4292" s="196"/>
    </row>
    <row r="4293" spans="21:22" ht="15.75">
      <c r="U4293" s="196"/>
      <c r="V4293" s="196"/>
    </row>
    <row r="4294" spans="21:22" ht="15.75">
      <c r="U4294" s="196"/>
      <c r="V4294" s="196"/>
    </row>
    <row r="4295" spans="21:22" ht="15.75">
      <c r="U4295" s="196"/>
      <c r="V4295" s="196"/>
    </row>
    <row r="4296" spans="21:22" ht="15.75">
      <c r="U4296" s="196"/>
      <c r="V4296" s="196"/>
    </row>
    <row r="4297" spans="21:22" ht="15.75">
      <c r="U4297" s="196"/>
      <c r="V4297" s="196"/>
    </row>
    <row r="4298" spans="21:22" ht="15.75">
      <c r="U4298" s="196"/>
      <c r="V4298" s="196"/>
    </row>
    <row r="4299" spans="21:22" ht="15.75">
      <c r="U4299" s="196"/>
      <c r="V4299" s="196"/>
    </row>
    <row r="4300" spans="21:22" ht="15.75">
      <c r="U4300" s="196"/>
      <c r="V4300" s="196"/>
    </row>
    <row r="4301" spans="21:22" ht="15.75">
      <c r="U4301" s="196"/>
      <c r="V4301" s="196"/>
    </row>
    <row r="4302" spans="21:22" ht="15.75">
      <c r="U4302" s="196"/>
      <c r="V4302" s="196"/>
    </row>
    <row r="4303" spans="21:22" ht="15.75">
      <c r="U4303" s="196"/>
      <c r="V4303" s="196"/>
    </row>
    <row r="4304" spans="21:22" ht="15.75">
      <c r="U4304" s="196"/>
      <c r="V4304" s="196"/>
    </row>
    <row r="4305" spans="21:22" ht="15.75">
      <c r="U4305" s="196"/>
      <c r="V4305" s="196"/>
    </row>
    <row r="4306" spans="21:22" ht="15.75">
      <c r="U4306" s="196"/>
      <c r="V4306" s="196"/>
    </row>
    <row r="4307" spans="21:22" ht="15.75">
      <c r="U4307" s="196"/>
      <c r="V4307" s="196"/>
    </row>
    <row r="4308" spans="21:22" ht="15.75">
      <c r="U4308" s="196"/>
      <c r="V4308" s="196"/>
    </row>
    <row r="4309" spans="21:22" ht="15.75">
      <c r="U4309" s="196"/>
      <c r="V4309" s="196"/>
    </row>
    <row r="4310" spans="21:22" ht="15.75">
      <c r="U4310" s="196"/>
      <c r="V4310" s="196"/>
    </row>
    <row r="4311" spans="21:22" ht="15.75">
      <c r="U4311" s="196"/>
      <c r="V4311" s="196"/>
    </row>
    <row r="4312" spans="21:22" ht="15.75">
      <c r="U4312" s="196"/>
      <c r="V4312" s="196"/>
    </row>
    <row r="4313" spans="21:22" ht="15.75">
      <c r="U4313" s="196"/>
      <c r="V4313" s="196"/>
    </row>
    <row r="4314" spans="21:22" ht="15.75">
      <c r="U4314" s="196"/>
      <c r="V4314" s="196"/>
    </row>
    <row r="4315" spans="21:22" ht="15.75">
      <c r="U4315" s="196"/>
      <c r="V4315" s="196"/>
    </row>
    <row r="4316" spans="21:22" ht="15.75">
      <c r="U4316" s="196"/>
      <c r="V4316" s="196"/>
    </row>
    <row r="4317" spans="21:22" ht="15.75">
      <c r="U4317" s="196"/>
      <c r="V4317" s="196"/>
    </row>
    <row r="4318" spans="21:22" ht="15.75">
      <c r="U4318" s="196"/>
      <c r="V4318" s="196"/>
    </row>
    <row r="4319" spans="21:22" ht="15.75">
      <c r="U4319" s="196"/>
      <c r="V4319" s="196"/>
    </row>
    <row r="4320" spans="21:22" ht="15.75">
      <c r="U4320" s="196"/>
      <c r="V4320" s="196"/>
    </row>
    <row r="4321" spans="21:22" ht="15.75">
      <c r="U4321" s="196"/>
      <c r="V4321" s="196"/>
    </row>
    <row r="4322" spans="21:22" ht="15.75">
      <c r="U4322" s="196"/>
      <c r="V4322" s="196"/>
    </row>
    <row r="4323" spans="21:22" ht="15.75">
      <c r="U4323" s="196"/>
      <c r="V4323" s="196"/>
    </row>
    <row r="4324" spans="21:22" ht="15.75">
      <c r="U4324" s="196"/>
      <c r="V4324" s="196"/>
    </row>
    <row r="4325" spans="21:22" ht="15.75">
      <c r="U4325" s="196"/>
      <c r="V4325" s="196"/>
    </row>
    <row r="4326" spans="21:22" ht="15.75">
      <c r="U4326" s="196"/>
      <c r="V4326" s="196"/>
    </row>
    <row r="4327" spans="21:22" ht="15.75">
      <c r="U4327" s="196"/>
      <c r="V4327" s="196"/>
    </row>
    <row r="4328" spans="21:22" ht="15.75">
      <c r="U4328" s="196"/>
      <c r="V4328" s="196"/>
    </row>
    <row r="4329" spans="21:22" ht="15.75">
      <c r="U4329" s="196"/>
      <c r="V4329" s="196"/>
    </row>
    <row r="4330" spans="21:22" ht="15.75">
      <c r="U4330" s="196"/>
      <c r="V4330" s="196"/>
    </row>
    <row r="4331" spans="21:22" ht="15.75">
      <c r="U4331" s="196"/>
      <c r="V4331" s="196"/>
    </row>
    <row r="4332" spans="21:22" ht="15.75">
      <c r="U4332" s="196"/>
      <c r="V4332" s="196"/>
    </row>
    <row r="4333" spans="21:22" ht="15.75">
      <c r="U4333" s="196"/>
      <c r="V4333" s="196"/>
    </row>
    <row r="4334" spans="21:22" ht="15.75">
      <c r="U4334" s="196"/>
      <c r="V4334" s="196"/>
    </row>
    <row r="4335" spans="21:22" ht="15.75">
      <c r="U4335" s="196"/>
      <c r="V4335" s="196"/>
    </row>
    <row r="4336" spans="21:22" ht="15.75">
      <c r="U4336" s="196"/>
      <c r="V4336" s="196"/>
    </row>
    <row r="4337" spans="21:22" ht="15.75">
      <c r="U4337" s="196"/>
      <c r="V4337" s="196"/>
    </row>
    <row r="4338" spans="21:22" ht="15.75">
      <c r="U4338" s="196"/>
      <c r="V4338" s="196"/>
    </row>
    <row r="4339" spans="21:22" ht="15.75">
      <c r="U4339" s="196"/>
      <c r="V4339" s="196"/>
    </row>
    <row r="4340" spans="21:22" ht="15.75">
      <c r="U4340" s="196"/>
      <c r="V4340" s="196"/>
    </row>
    <row r="4341" spans="21:22" ht="15.75">
      <c r="U4341" s="196"/>
      <c r="V4341" s="196"/>
    </row>
    <row r="4342" spans="21:22" ht="15.75">
      <c r="U4342" s="196"/>
      <c r="V4342" s="196"/>
    </row>
    <row r="4343" spans="21:22" ht="15.75">
      <c r="U4343" s="196"/>
      <c r="V4343" s="196"/>
    </row>
    <row r="4344" spans="21:22" ht="15.75">
      <c r="U4344" s="196"/>
      <c r="V4344" s="196"/>
    </row>
    <row r="4345" spans="21:22" ht="15.75">
      <c r="U4345" s="196"/>
      <c r="V4345" s="196"/>
    </row>
    <row r="4346" spans="21:22" ht="15.75">
      <c r="U4346" s="196"/>
      <c r="V4346" s="196"/>
    </row>
    <row r="4347" spans="21:22" ht="15.75">
      <c r="U4347" s="196"/>
      <c r="V4347" s="196"/>
    </row>
    <row r="4348" spans="21:22" ht="15.75">
      <c r="U4348" s="196"/>
      <c r="V4348" s="196"/>
    </row>
    <row r="4349" spans="21:22" ht="15.75">
      <c r="U4349" s="196"/>
      <c r="V4349" s="196"/>
    </row>
    <row r="4350" spans="21:22" ht="15.75">
      <c r="U4350" s="196"/>
      <c r="V4350" s="196"/>
    </row>
    <row r="4351" spans="21:22" ht="15.75">
      <c r="U4351" s="196"/>
      <c r="V4351" s="196"/>
    </row>
    <row r="4352" spans="21:22" ht="15.75">
      <c r="U4352" s="196"/>
      <c r="V4352" s="196"/>
    </row>
    <row r="4353" spans="21:22" ht="15.75">
      <c r="U4353" s="196"/>
      <c r="V4353" s="196"/>
    </row>
    <row r="4354" spans="21:22" ht="15.75">
      <c r="U4354" s="196"/>
      <c r="V4354" s="196"/>
    </row>
    <row r="4355" spans="21:22" ht="15.75">
      <c r="U4355" s="196"/>
      <c r="V4355" s="196"/>
    </row>
    <row r="4356" spans="21:22" ht="15.75">
      <c r="U4356" s="196"/>
      <c r="V4356" s="196"/>
    </row>
    <row r="4357" spans="21:22" ht="15.75">
      <c r="U4357" s="196"/>
      <c r="V4357" s="196"/>
    </row>
    <row r="4358" spans="21:22" ht="15.75">
      <c r="U4358" s="196"/>
      <c r="V4358" s="196"/>
    </row>
    <row r="4359" spans="21:22" ht="15.75">
      <c r="U4359" s="196"/>
      <c r="V4359" s="196"/>
    </row>
    <row r="4360" spans="21:22" ht="15.75">
      <c r="U4360" s="196"/>
      <c r="V4360" s="196"/>
    </row>
    <row r="4361" spans="21:22" ht="15.75">
      <c r="U4361" s="196"/>
      <c r="V4361" s="196"/>
    </row>
    <row r="4362" spans="21:22" ht="15.75">
      <c r="U4362" s="196"/>
      <c r="V4362" s="196"/>
    </row>
    <row r="4363" spans="21:22" ht="15.75">
      <c r="U4363" s="196"/>
      <c r="V4363" s="196"/>
    </row>
    <row r="4364" spans="21:22" ht="15.75">
      <c r="U4364" s="196"/>
      <c r="V4364" s="196"/>
    </row>
    <row r="4365" spans="21:22" ht="15.75">
      <c r="U4365" s="196"/>
      <c r="V4365" s="196"/>
    </row>
    <row r="4366" spans="21:22" ht="15.75">
      <c r="U4366" s="196"/>
      <c r="V4366" s="196"/>
    </row>
    <row r="4367" spans="21:22" ht="15.75">
      <c r="U4367" s="196"/>
      <c r="V4367" s="196"/>
    </row>
    <row r="4368" spans="21:22" ht="15.75">
      <c r="U4368" s="196"/>
      <c r="V4368" s="196"/>
    </row>
    <row r="4369" spans="21:22" ht="15.75">
      <c r="U4369" s="196"/>
      <c r="V4369" s="196"/>
    </row>
    <row r="4370" spans="21:22" ht="15.75">
      <c r="U4370" s="196"/>
      <c r="V4370" s="196"/>
    </row>
    <row r="4371" spans="21:22" ht="15.75">
      <c r="U4371" s="196"/>
      <c r="V4371" s="196"/>
    </row>
    <row r="4372" spans="21:22" ht="15.75">
      <c r="U4372" s="196"/>
      <c r="V4372" s="196"/>
    </row>
    <row r="4373" spans="21:22" ht="15.75">
      <c r="U4373" s="196"/>
      <c r="V4373" s="196"/>
    </row>
    <row r="4374" spans="21:22" ht="15.75">
      <c r="U4374" s="196"/>
      <c r="V4374" s="196"/>
    </row>
    <row r="4375" spans="21:22" ht="15.75">
      <c r="U4375" s="196"/>
      <c r="V4375" s="196"/>
    </row>
    <row r="4376" spans="21:22" ht="15.75">
      <c r="U4376" s="196"/>
      <c r="V4376" s="196"/>
    </row>
    <row r="4377" spans="21:22" ht="15.75">
      <c r="U4377" s="196"/>
      <c r="V4377" s="196"/>
    </row>
    <row r="4378" spans="21:22" ht="15.75">
      <c r="U4378" s="196"/>
      <c r="V4378" s="196"/>
    </row>
    <row r="4379" spans="21:22" ht="15.75">
      <c r="U4379" s="196"/>
      <c r="V4379" s="196"/>
    </row>
    <row r="4380" spans="21:22" ht="15.75">
      <c r="U4380" s="196"/>
      <c r="V4380" s="196"/>
    </row>
    <row r="4381" spans="21:22" ht="15.75">
      <c r="U4381" s="196"/>
      <c r="V4381" s="196"/>
    </row>
    <row r="4382" spans="21:22" ht="15.75">
      <c r="U4382" s="196"/>
      <c r="V4382" s="196"/>
    </row>
    <row r="4383" spans="21:22" ht="15.75">
      <c r="U4383" s="196"/>
      <c r="V4383" s="196"/>
    </row>
    <row r="4384" spans="21:22" ht="15.75">
      <c r="U4384" s="196"/>
      <c r="V4384" s="196"/>
    </row>
    <row r="4385" spans="21:22" ht="15.75">
      <c r="U4385" s="196"/>
      <c r="V4385" s="196"/>
    </row>
    <row r="4386" spans="21:22" ht="15.75">
      <c r="U4386" s="196"/>
      <c r="V4386" s="196"/>
    </row>
    <row r="4387" spans="21:22" ht="15.75">
      <c r="U4387" s="196"/>
      <c r="V4387" s="196"/>
    </row>
    <row r="4388" spans="21:22" ht="15.75">
      <c r="U4388" s="196"/>
      <c r="V4388" s="196"/>
    </row>
    <row r="4389" spans="21:22" ht="15.75">
      <c r="U4389" s="196"/>
      <c r="V4389" s="196"/>
    </row>
    <row r="4390" spans="21:22" ht="15.75">
      <c r="U4390" s="196"/>
      <c r="V4390" s="196"/>
    </row>
    <row r="4391" spans="21:22" ht="15.75">
      <c r="U4391" s="196"/>
      <c r="V4391" s="196"/>
    </row>
    <row r="4392" spans="21:22" ht="15.75">
      <c r="U4392" s="196"/>
      <c r="V4392" s="196"/>
    </row>
    <row r="4393" spans="21:22" ht="15.75">
      <c r="U4393" s="196"/>
      <c r="V4393" s="196"/>
    </row>
    <row r="4394" spans="21:22" ht="15.75">
      <c r="U4394" s="196"/>
      <c r="V4394" s="196"/>
    </row>
    <row r="4395" spans="21:22" ht="15.75">
      <c r="U4395" s="196"/>
      <c r="V4395" s="196"/>
    </row>
    <row r="4396" spans="21:22" ht="15.75">
      <c r="U4396" s="196"/>
      <c r="V4396" s="196"/>
    </row>
    <row r="4397" spans="21:22" ht="15.75">
      <c r="U4397" s="196"/>
      <c r="V4397" s="196"/>
    </row>
    <row r="4398" spans="21:22" ht="15.75">
      <c r="U4398" s="196"/>
      <c r="V4398" s="196"/>
    </row>
    <row r="4399" spans="21:22" ht="15.75">
      <c r="U4399" s="196"/>
      <c r="V4399" s="196"/>
    </row>
    <row r="4400" spans="21:22" ht="15.75">
      <c r="U4400" s="196"/>
      <c r="V4400" s="196"/>
    </row>
    <row r="4401" spans="21:22" ht="15.75">
      <c r="U4401" s="196"/>
      <c r="V4401" s="196"/>
    </row>
    <row r="4402" spans="21:22" ht="15.75">
      <c r="U4402" s="196"/>
      <c r="V4402" s="196"/>
    </row>
    <row r="4403" spans="21:22" ht="15.75">
      <c r="U4403" s="196"/>
      <c r="V4403" s="196"/>
    </row>
    <row r="4404" spans="21:22" ht="15.75">
      <c r="U4404" s="196"/>
      <c r="V4404" s="196"/>
    </row>
    <row r="4405" spans="21:22" ht="15.75">
      <c r="U4405" s="196"/>
      <c r="V4405" s="196"/>
    </row>
    <row r="4406" spans="21:22" ht="15.75">
      <c r="U4406" s="196"/>
      <c r="V4406" s="196"/>
    </row>
    <row r="4407" spans="21:22" ht="15.75">
      <c r="U4407" s="196"/>
      <c r="V4407" s="196"/>
    </row>
    <row r="4408" spans="21:22" ht="15.75">
      <c r="U4408" s="196"/>
      <c r="V4408" s="196"/>
    </row>
    <row r="4409" spans="21:22" ht="15.75">
      <c r="U4409" s="196"/>
      <c r="V4409" s="196"/>
    </row>
    <row r="4410" spans="21:22" ht="15.75">
      <c r="U4410" s="196"/>
      <c r="V4410" s="196"/>
    </row>
    <row r="4411" spans="21:22" ht="15.75">
      <c r="U4411" s="196"/>
      <c r="V4411" s="196"/>
    </row>
    <row r="4412" spans="21:22" ht="15.75">
      <c r="U4412" s="196"/>
      <c r="V4412" s="196"/>
    </row>
    <row r="4413" spans="21:22" ht="15.75">
      <c r="U4413" s="196"/>
      <c r="V4413" s="196"/>
    </row>
    <row r="4414" spans="21:22" ht="15.75">
      <c r="U4414" s="196"/>
      <c r="V4414" s="196"/>
    </row>
    <row r="4415" spans="21:22" ht="15.75">
      <c r="U4415" s="196"/>
      <c r="V4415" s="196"/>
    </row>
    <row r="4416" spans="21:22" ht="15.75">
      <c r="U4416" s="196"/>
      <c r="V4416" s="196"/>
    </row>
    <row r="4417" spans="21:22" ht="15.75">
      <c r="U4417" s="196"/>
      <c r="V4417" s="196"/>
    </row>
    <row r="4418" spans="21:22" ht="15.75">
      <c r="U4418" s="196"/>
      <c r="V4418" s="196"/>
    </row>
    <row r="4419" spans="21:22" ht="15.75">
      <c r="U4419" s="196"/>
      <c r="V4419" s="196"/>
    </row>
    <row r="4420" spans="21:22" ht="15.75">
      <c r="U4420" s="196"/>
      <c r="V4420" s="196"/>
    </row>
    <row r="4421" spans="21:22" ht="15.75">
      <c r="U4421" s="196"/>
      <c r="V4421" s="196"/>
    </row>
    <row r="4422" spans="21:22" ht="15.75">
      <c r="U4422" s="196"/>
      <c r="V4422" s="196"/>
    </row>
    <row r="4423" spans="21:22" ht="15.75">
      <c r="U4423" s="196"/>
      <c r="V4423" s="196"/>
    </row>
    <row r="4424" spans="21:22" ht="15.75">
      <c r="U4424" s="196"/>
      <c r="V4424" s="196"/>
    </row>
    <row r="4425" spans="21:22" ht="15.75">
      <c r="U4425" s="196"/>
      <c r="V4425" s="196"/>
    </row>
    <row r="4426" spans="21:22" ht="15.75">
      <c r="U4426" s="196"/>
      <c r="V4426" s="196"/>
    </row>
    <row r="4427" spans="21:22" ht="15.75">
      <c r="U4427" s="196"/>
      <c r="V4427" s="196"/>
    </row>
    <row r="4428" spans="21:22" ht="15.75">
      <c r="U4428" s="196"/>
      <c r="V4428" s="196"/>
    </row>
    <row r="4429" spans="21:22" ht="15.75">
      <c r="U4429" s="196"/>
      <c r="V4429" s="196"/>
    </row>
    <row r="4430" spans="21:22" ht="15.75">
      <c r="U4430" s="196"/>
      <c r="V4430" s="196"/>
    </row>
    <row r="4431" spans="21:22" ht="15.75">
      <c r="U4431" s="196"/>
      <c r="V4431" s="196"/>
    </row>
    <row r="4432" spans="21:22" ht="15.75">
      <c r="U4432" s="196"/>
      <c r="V4432" s="196"/>
    </row>
    <row r="4433" spans="21:22" ht="15.75">
      <c r="U4433" s="196"/>
      <c r="V4433" s="196"/>
    </row>
    <row r="4434" spans="21:22" ht="15.75">
      <c r="U4434" s="196"/>
      <c r="V4434" s="196"/>
    </row>
    <row r="4435" spans="21:22" ht="15.75">
      <c r="U4435" s="196"/>
      <c r="V4435" s="196"/>
    </row>
    <row r="4436" spans="21:22" ht="15.75">
      <c r="U4436" s="196"/>
      <c r="V4436" s="196"/>
    </row>
    <row r="4437" spans="21:22" ht="15.75">
      <c r="U4437" s="196"/>
      <c r="V4437" s="196"/>
    </row>
    <row r="4438" spans="21:22" ht="15.75">
      <c r="U4438" s="196"/>
      <c r="V4438" s="196"/>
    </row>
    <row r="4439" spans="21:22" ht="15.75">
      <c r="U4439" s="196"/>
      <c r="V4439" s="196"/>
    </row>
    <row r="4440" spans="21:22" ht="15.75">
      <c r="U4440" s="196"/>
      <c r="V4440" s="196"/>
    </row>
    <row r="4441" spans="21:22" ht="15.75">
      <c r="U4441" s="196"/>
      <c r="V4441" s="196"/>
    </row>
    <row r="4442" spans="21:22" ht="15.75">
      <c r="U4442" s="196"/>
      <c r="V4442" s="196"/>
    </row>
    <row r="4443" spans="21:22" ht="15.75">
      <c r="U4443" s="196"/>
      <c r="V4443" s="196"/>
    </row>
    <row r="4444" spans="21:22" ht="15.75">
      <c r="U4444" s="196"/>
      <c r="V4444" s="196"/>
    </row>
    <row r="4445" spans="21:22" ht="15.75">
      <c r="U4445" s="196"/>
      <c r="V4445" s="196"/>
    </row>
    <row r="4446" spans="21:22" ht="15.75">
      <c r="U4446" s="196"/>
      <c r="V4446" s="196"/>
    </row>
    <row r="4447" spans="21:22" ht="15.75">
      <c r="U4447" s="196"/>
      <c r="V4447" s="196"/>
    </row>
    <row r="4448" spans="21:22" ht="15.75">
      <c r="U4448" s="196"/>
      <c r="V4448" s="196"/>
    </row>
    <row r="4449" spans="21:22" ht="15.75">
      <c r="U4449" s="196"/>
      <c r="V4449" s="196"/>
    </row>
    <row r="4450" spans="21:22" ht="15.75">
      <c r="U4450" s="196"/>
      <c r="V4450" s="196"/>
    </row>
    <row r="4451" spans="21:22" ht="15.75">
      <c r="U4451" s="196"/>
      <c r="V4451" s="196"/>
    </row>
    <row r="4452" spans="21:22" ht="15.75">
      <c r="U4452" s="196"/>
      <c r="V4452" s="196"/>
    </row>
    <row r="4453" spans="21:22" ht="15.75">
      <c r="U4453" s="196"/>
      <c r="V4453" s="196"/>
    </row>
    <row r="4454" spans="21:22" ht="15.75">
      <c r="U4454" s="196"/>
      <c r="V4454" s="196"/>
    </row>
    <row r="4455" spans="21:22" ht="15.75">
      <c r="U4455" s="196"/>
      <c r="V4455" s="196"/>
    </row>
    <row r="4456" spans="21:22" ht="15.75">
      <c r="U4456" s="196"/>
      <c r="V4456" s="196"/>
    </row>
    <row r="4457" spans="21:22" ht="15.75">
      <c r="U4457" s="196"/>
      <c r="V4457" s="196"/>
    </row>
    <row r="4458" spans="21:22" ht="15.75">
      <c r="U4458" s="196"/>
      <c r="V4458" s="196"/>
    </row>
    <row r="4459" spans="21:22" ht="15.75">
      <c r="U4459" s="196"/>
      <c r="V4459" s="196"/>
    </row>
    <row r="4460" spans="21:22" ht="15.75">
      <c r="U4460" s="196"/>
      <c r="V4460" s="196"/>
    </row>
    <row r="4461" spans="21:22" ht="15.75">
      <c r="U4461" s="196"/>
      <c r="V4461" s="196"/>
    </row>
    <row r="4462" spans="21:22" ht="15.75">
      <c r="U4462" s="196"/>
      <c r="V4462" s="196"/>
    </row>
    <row r="4463" spans="21:22" ht="15.75">
      <c r="U4463" s="196"/>
      <c r="V4463" s="196"/>
    </row>
    <row r="4464" spans="21:22" ht="15.75">
      <c r="U4464" s="196"/>
      <c r="V4464" s="196"/>
    </row>
    <row r="4465" spans="21:22" ht="15.75">
      <c r="U4465" s="196"/>
      <c r="V4465" s="196"/>
    </row>
    <row r="4466" spans="21:22" ht="15.75">
      <c r="U4466" s="196"/>
      <c r="V4466" s="196"/>
    </row>
    <row r="4467" spans="21:22" ht="15.75">
      <c r="U4467" s="196"/>
      <c r="V4467" s="196"/>
    </row>
    <row r="4468" spans="21:22" ht="15.75">
      <c r="U4468" s="196"/>
      <c r="V4468" s="196"/>
    </row>
    <row r="4469" spans="21:22" ht="15.75">
      <c r="U4469" s="196"/>
      <c r="V4469" s="196"/>
    </row>
    <row r="4470" spans="21:22" ht="15.75">
      <c r="U4470" s="196"/>
      <c r="V4470" s="196"/>
    </row>
    <row r="4471" spans="21:22" ht="15.75">
      <c r="U4471" s="196"/>
      <c r="V4471" s="196"/>
    </row>
    <row r="4472" spans="21:22" ht="15.75">
      <c r="U4472" s="196"/>
      <c r="V4472" s="196"/>
    </row>
    <row r="4473" spans="21:22" ht="15.75">
      <c r="U4473" s="196"/>
      <c r="V4473" s="196"/>
    </row>
    <row r="4474" spans="21:22" ht="15.75">
      <c r="U4474" s="196"/>
      <c r="V4474" s="196"/>
    </row>
    <row r="4475" spans="21:22" ht="15.75">
      <c r="U4475" s="196"/>
      <c r="V4475" s="196"/>
    </row>
    <row r="4476" spans="21:22" ht="15.75">
      <c r="U4476" s="196"/>
      <c r="V4476" s="196"/>
    </row>
    <row r="4477" spans="21:22" ht="15.75">
      <c r="U4477" s="196"/>
      <c r="V4477" s="196"/>
    </row>
    <row r="4478" spans="21:22" ht="15.75">
      <c r="U4478" s="196"/>
      <c r="V4478" s="196"/>
    </row>
    <row r="4479" spans="21:22" ht="15.75">
      <c r="U4479" s="196"/>
      <c r="V4479" s="196"/>
    </row>
    <row r="4480" spans="21:22" ht="15.75">
      <c r="U4480" s="196"/>
      <c r="V4480" s="196"/>
    </row>
    <row r="4481" spans="21:22" ht="15.75">
      <c r="U4481" s="196"/>
      <c r="V4481" s="196"/>
    </row>
    <row r="4482" spans="21:22" ht="15.75">
      <c r="U4482" s="196"/>
      <c r="V4482" s="196"/>
    </row>
    <row r="4483" spans="21:22" ht="15.75">
      <c r="U4483" s="196"/>
      <c r="V4483" s="196"/>
    </row>
    <row r="4484" spans="21:22" ht="15.75">
      <c r="U4484" s="196"/>
      <c r="V4484" s="196"/>
    </row>
    <row r="4485" spans="21:22" ht="15.75">
      <c r="U4485" s="196"/>
      <c r="V4485" s="196"/>
    </row>
    <row r="4486" spans="21:22" ht="15.75">
      <c r="U4486" s="196"/>
      <c r="V4486" s="196"/>
    </row>
    <row r="4487" spans="21:22" ht="15.75">
      <c r="U4487" s="196"/>
      <c r="V4487" s="196"/>
    </row>
    <row r="4488" spans="21:22" ht="15.75">
      <c r="U4488" s="196"/>
      <c r="V4488" s="196"/>
    </row>
    <row r="4489" spans="21:22" ht="15.75">
      <c r="U4489" s="196"/>
      <c r="V4489" s="196"/>
    </row>
    <row r="4490" spans="21:22" ht="15.75">
      <c r="U4490" s="196"/>
      <c r="V4490" s="196"/>
    </row>
    <row r="4491" spans="21:22" ht="15.75">
      <c r="U4491" s="196"/>
      <c r="V4491" s="196"/>
    </row>
    <row r="4492" spans="21:22" ht="15.75">
      <c r="U4492" s="196"/>
      <c r="V4492" s="196"/>
    </row>
    <row r="4493" spans="21:22" ht="15.75">
      <c r="U4493" s="196"/>
      <c r="V4493" s="196"/>
    </row>
    <row r="4494" spans="21:22" ht="15.75">
      <c r="U4494" s="196"/>
      <c r="V4494" s="196"/>
    </row>
    <row r="4495" spans="21:22" ht="15.75">
      <c r="U4495" s="196"/>
      <c r="V4495" s="196"/>
    </row>
    <row r="4496" spans="21:22" ht="15.75">
      <c r="U4496" s="196"/>
      <c r="V4496" s="196"/>
    </row>
    <row r="4497" spans="21:22" ht="15.75">
      <c r="U4497" s="196"/>
      <c r="V4497" s="196"/>
    </row>
    <row r="4498" spans="21:22" ht="15.75">
      <c r="U4498" s="196"/>
      <c r="V4498" s="196"/>
    </row>
    <row r="4499" spans="21:22" ht="15.75">
      <c r="U4499" s="196"/>
      <c r="V4499" s="196"/>
    </row>
    <row r="4500" spans="21:22" ht="15.75">
      <c r="U4500" s="196"/>
      <c r="V4500" s="196"/>
    </row>
    <row r="4501" spans="21:22" ht="15.75">
      <c r="U4501" s="196"/>
      <c r="V4501" s="196"/>
    </row>
    <row r="4502" spans="21:22" ht="15.75">
      <c r="U4502" s="196"/>
      <c r="V4502" s="196"/>
    </row>
    <row r="4503" spans="21:22" ht="15.75">
      <c r="U4503" s="196"/>
      <c r="V4503" s="196"/>
    </row>
    <row r="4504" spans="21:22" ht="15.75">
      <c r="U4504" s="196"/>
      <c r="V4504" s="196"/>
    </row>
    <row r="4505" spans="21:22" ht="15.75">
      <c r="U4505" s="196"/>
      <c r="V4505" s="196"/>
    </row>
    <row r="4506" spans="21:22" ht="15.75">
      <c r="U4506" s="196"/>
      <c r="V4506" s="196"/>
    </row>
    <row r="4507" spans="21:22" ht="15.75">
      <c r="U4507" s="196"/>
      <c r="V4507" s="196"/>
    </row>
    <row r="4508" spans="21:22" ht="15.75">
      <c r="U4508" s="196"/>
      <c r="V4508" s="196"/>
    </row>
    <row r="4509" spans="21:22" ht="15.75">
      <c r="U4509" s="196"/>
      <c r="V4509" s="196"/>
    </row>
    <row r="4510" spans="21:22" ht="15.75">
      <c r="U4510" s="196"/>
      <c r="V4510" s="196"/>
    </row>
    <row r="4511" spans="21:22" ht="15.75">
      <c r="U4511" s="196"/>
      <c r="V4511" s="196"/>
    </row>
    <row r="4512" spans="21:22" ht="15.75">
      <c r="U4512" s="196"/>
      <c r="V4512" s="196"/>
    </row>
    <row r="4513" spans="21:22" ht="15.75">
      <c r="U4513" s="196"/>
      <c r="V4513" s="196"/>
    </row>
    <row r="4514" spans="21:22" ht="15.75">
      <c r="U4514" s="196"/>
      <c r="V4514" s="196"/>
    </row>
    <row r="4515" spans="21:22" ht="15.75">
      <c r="U4515" s="196"/>
      <c r="V4515" s="196"/>
    </row>
    <row r="4516" spans="21:22" ht="15.75">
      <c r="U4516" s="196"/>
      <c r="V4516" s="196"/>
    </row>
    <row r="4517" spans="21:22" ht="15.75">
      <c r="U4517" s="196"/>
      <c r="V4517" s="196"/>
    </row>
    <row r="4518" spans="21:22" ht="15.75">
      <c r="U4518" s="196"/>
      <c r="V4518" s="196"/>
    </row>
    <row r="4519" spans="21:22" ht="15.75">
      <c r="U4519" s="196"/>
      <c r="V4519" s="196"/>
    </row>
    <row r="4520" spans="21:22" ht="15.75">
      <c r="U4520" s="196"/>
      <c r="V4520" s="196"/>
    </row>
    <row r="4521" spans="21:22" ht="15.75">
      <c r="U4521" s="196"/>
      <c r="V4521" s="196"/>
    </row>
    <row r="4522" spans="21:22" ht="15.75">
      <c r="U4522" s="196"/>
      <c r="V4522" s="196"/>
    </row>
    <row r="4523" spans="21:22" ht="15.75">
      <c r="U4523" s="196"/>
      <c r="V4523" s="196"/>
    </row>
    <row r="4524" spans="21:22" ht="15.75">
      <c r="U4524" s="196"/>
      <c r="V4524" s="196"/>
    </row>
    <row r="4525" spans="21:22" ht="15.75">
      <c r="U4525" s="196"/>
      <c r="V4525" s="196"/>
    </row>
    <row r="4526" spans="21:22" ht="15.75">
      <c r="U4526" s="196"/>
      <c r="V4526" s="196"/>
    </row>
    <row r="4527" spans="21:22" ht="15.75">
      <c r="U4527" s="196"/>
      <c r="V4527" s="196"/>
    </row>
    <row r="4528" spans="21:22" ht="15.75">
      <c r="U4528" s="196"/>
      <c r="V4528" s="196"/>
    </row>
    <row r="4529" spans="21:22" ht="15.75">
      <c r="U4529" s="196"/>
      <c r="V4529" s="196"/>
    </row>
    <row r="4530" spans="21:22" ht="15.75">
      <c r="U4530" s="196"/>
      <c r="V4530" s="196"/>
    </row>
    <row r="4531" spans="21:22" ht="15.75">
      <c r="U4531" s="196"/>
      <c r="V4531" s="196"/>
    </row>
    <row r="4532" spans="21:22" ht="15.75">
      <c r="U4532" s="196"/>
      <c r="V4532" s="196"/>
    </row>
    <row r="4533" spans="21:22" ht="15.75">
      <c r="U4533" s="196"/>
      <c r="V4533" s="196"/>
    </row>
    <row r="4534" spans="21:22" ht="15.75">
      <c r="U4534" s="196"/>
      <c r="V4534" s="196"/>
    </row>
    <row r="4535" spans="21:22" ht="15.75">
      <c r="U4535" s="196"/>
      <c r="V4535" s="196"/>
    </row>
    <row r="4536" spans="21:22" ht="15.75">
      <c r="U4536" s="196"/>
      <c r="V4536" s="196"/>
    </row>
    <row r="4537" spans="21:22" ht="15.75">
      <c r="U4537" s="196"/>
      <c r="V4537" s="196"/>
    </row>
    <row r="4538" spans="21:22" ht="15.75">
      <c r="U4538" s="196"/>
      <c r="V4538" s="196"/>
    </row>
    <row r="4539" spans="21:22" ht="15.75">
      <c r="U4539" s="196"/>
      <c r="V4539" s="196"/>
    </row>
    <row r="4540" spans="21:22" ht="15.75">
      <c r="U4540" s="196"/>
      <c r="V4540" s="196"/>
    </row>
    <row r="4541" spans="21:22" ht="15.75">
      <c r="U4541" s="196"/>
      <c r="V4541" s="196"/>
    </row>
    <row r="4542" spans="21:22" ht="15.75">
      <c r="U4542" s="196"/>
      <c r="V4542" s="196"/>
    </row>
    <row r="4543" spans="21:22" ht="15.75">
      <c r="U4543" s="196"/>
      <c r="V4543" s="196"/>
    </row>
    <row r="4544" spans="21:22" ht="15.75">
      <c r="U4544" s="196"/>
      <c r="V4544" s="196"/>
    </row>
    <row r="4545" spans="21:22" ht="15.75">
      <c r="U4545" s="196"/>
      <c r="V4545" s="196"/>
    </row>
    <row r="4546" spans="21:22" ht="15.75">
      <c r="U4546" s="196"/>
      <c r="V4546" s="196"/>
    </row>
    <row r="4547" spans="21:22" ht="15.75">
      <c r="U4547" s="196"/>
      <c r="V4547" s="196"/>
    </row>
    <row r="4548" spans="21:22" ht="15.75">
      <c r="U4548" s="196"/>
      <c r="V4548" s="196"/>
    </row>
    <row r="4549" spans="21:22" ht="15.75">
      <c r="U4549" s="196"/>
      <c r="V4549" s="196"/>
    </row>
    <row r="4550" spans="21:22" ht="15.75">
      <c r="U4550" s="196"/>
      <c r="V4550" s="196"/>
    </row>
    <row r="4551" spans="21:22" ht="15.75">
      <c r="U4551" s="196"/>
      <c r="V4551" s="196"/>
    </row>
    <row r="4552" spans="21:22" ht="15.75">
      <c r="U4552" s="196"/>
      <c r="V4552" s="196"/>
    </row>
    <row r="4553" spans="21:22" ht="15.75">
      <c r="U4553" s="196"/>
      <c r="V4553" s="196"/>
    </row>
    <row r="4554" spans="21:22" ht="15.75">
      <c r="U4554" s="196"/>
      <c r="V4554" s="196"/>
    </row>
    <row r="4555" spans="21:22" ht="15.75">
      <c r="U4555" s="196"/>
      <c r="V4555" s="196"/>
    </row>
    <row r="4556" spans="21:22" ht="15.75">
      <c r="U4556" s="196"/>
      <c r="V4556" s="196"/>
    </row>
    <row r="4557" spans="21:22" ht="15.75">
      <c r="U4557" s="196"/>
      <c r="V4557" s="196"/>
    </row>
    <row r="4558" spans="21:22" ht="15.75">
      <c r="U4558" s="196"/>
      <c r="V4558" s="196"/>
    </row>
    <row r="4559" spans="21:22" ht="15.75">
      <c r="U4559" s="196"/>
      <c r="V4559" s="196"/>
    </row>
    <row r="4560" spans="21:22" ht="15.75">
      <c r="U4560" s="196"/>
      <c r="V4560" s="196"/>
    </row>
    <row r="4561" spans="21:22" ht="15.75">
      <c r="U4561" s="196"/>
      <c r="V4561" s="196"/>
    </row>
    <row r="4562" spans="21:22" ht="15.75">
      <c r="U4562" s="196"/>
      <c r="V4562" s="196"/>
    </row>
    <row r="4563" spans="21:22" ht="15.75">
      <c r="U4563" s="196"/>
      <c r="V4563" s="196"/>
    </row>
    <row r="4564" spans="21:22" ht="15.75">
      <c r="U4564" s="196"/>
      <c r="V4564" s="196"/>
    </row>
    <row r="4565" spans="21:22" ht="15.75">
      <c r="U4565" s="196"/>
      <c r="V4565" s="196"/>
    </row>
    <row r="4566" spans="21:22" ht="15.75">
      <c r="U4566" s="196"/>
      <c r="V4566" s="196"/>
    </row>
    <row r="4567" spans="21:22" ht="15.75">
      <c r="U4567" s="196"/>
      <c r="V4567" s="196"/>
    </row>
    <row r="4568" spans="21:22" ht="15.75">
      <c r="U4568" s="196"/>
      <c r="V4568" s="196"/>
    </row>
    <row r="4569" spans="21:22" ht="15.75">
      <c r="U4569" s="196"/>
      <c r="V4569" s="196"/>
    </row>
    <row r="4570" spans="21:22" ht="15.75">
      <c r="U4570" s="196"/>
      <c r="V4570" s="196"/>
    </row>
    <row r="4571" spans="21:22" ht="15.75">
      <c r="U4571" s="196"/>
      <c r="V4571" s="196"/>
    </row>
    <row r="4572" spans="21:22" ht="15.75">
      <c r="U4572" s="196"/>
      <c r="V4572" s="196"/>
    </row>
    <row r="4573" spans="21:22" ht="15.75">
      <c r="U4573" s="196"/>
      <c r="V4573" s="196"/>
    </row>
    <row r="4574" spans="21:22" ht="15.75">
      <c r="U4574" s="196"/>
      <c r="V4574" s="196"/>
    </row>
    <row r="4575" spans="21:22" ht="15.75">
      <c r="U4575" s="196"/>
      <c r="V4575" s="196"/>
    </row>
    <row r="4576" spans="21:22" ht="15.75">
      <c r="U4576" s="196"/>
      <c r="V4576" s="196"/>
    </row>
    <row r="4577" spans="21:22" ht="15.75">
      <c r="U4577" s="196"/>
      <c r="V4577" s="196"/>
    </row>
    <row r="4578" spans="21:22" ht="15.75">
      <c r="U4578" s="196"/>
      <c r="V4578" s="196"/>
    </row>
    <row r="4579" spans="21:22" ht="15.75">
      <c r="U4579" s="196"/>
      <c r="V4579" s="196"/>
    </row>
    <row r="4580" spans="21:22" ht="15.75">
      <c r="U4580" s="196"/>
      <c r="V4580" s="196"/>
    </row>
    <row r="4581" spans="21:22" ht="15.75">
      <c r="U4581" s="196"/>
      <c r="V4581" s="196"/>
    </row>
    <row r="4582" spans="21:22" ht="15.75">
      <c r="U4582" s="196"/>
      <c r="V4582" s="196"/>
    </row>
    <row r="4583" spans="21:22" ht="15.75">
      <c r="U4583" s="196"/>
      <c r="V4583" s="196"/>
    </row>
    <row r="4584" spans="21:22" ht="15.75">
      <c r="U4584" s="196"/>
      <c r="V4584" s="196"/>
    </row>
    <row r="4585" spans="21:22" ht="15.75">
      <c r="U4585" s="196"/>
      <c r="V4585" s="196"/>
    </row>
    <row r="4586" spans="21:22" ht="15.75">
      <c r="U4586" s="196"/>
      <c r="V4586" s="196"/>
    </row>
    <row r="4587" spans="21:22" ht="15.75">
      <c r="U4587" s="196"/>
      <c r="V4587" s="196"/>
    </row>
    <row r="4588" spans="21:22" ht="15.75">
      <c r="U4588" s="196"/>
      <c r="V4588" s="196"/>
    </row>
    <row r="4589" spans="21:22" ht="15.75">
      <c r="U4589" s="196"/>
      <c r="V4589" s="196"/>
    </row>
    <row r="4590" spans="21:22" ht="15.75">
      <c r="U4590" s="196"/>
      <c r="V4590" s="196"/>
    </row>
    <row r="4591" spans="21:22" ht="15.75">
      <c r="U4591" s="196"/>
      <c r="V4591" s="196"/>
    </row>
    <row r="4592" spans="21:22" ht="15.75">
      <c r="U4592" s="196"/>
      <c r="V4592" s="196"/>
    </row>
    <row r="4593" spans="21:22" ht="15.75">
      <c r="U4593" s="196"/>
      <c r="V4593" s="196"/>
    </row>
    <row r="4594" spans="21:22" ht="15.75">
      <c r="U4594" s="196"/>
      <c r="V4594" s="196"/>
    </row>
    <row r="4595" spans="21:22" ht="15.75">
      <c r="U4595" s="196"/>
      <c r="V4595" s="196"/>
    </row>
    <row r="4596" spans="21:22" ht="15.75">
      <c r="U4596" s="196"/>
      <c r="V4596" s="196"/>
    </row>
    <row r="4597" spans="21:22" ht="15.75">
      <c r="U4597" s="196"/>
      <c r="V4597" s="196"/>
    </row>
    <row r="4598" spans="21:22" ht="15.75">
      <c r="U4598" s="196"/>
      <c r="V4598" s="196"/>
    </row>
    <row r="4599" spans="21:22" ht="15.75">
      <c r="U4599" s="196"/>
      <c r="V4599" s="196"/>
    </row>
    <row r="4600" spans="21:22" ht="15.75">
      <c r="U4600" s="196"/>
      <c r="V4600" s="196"/>
    </row>
    <row r="4601" spans="21:22" ht="15.75">
      <c r="U4601" s="196"/>
      <c r="V4601" s="196"/>
    </row>
    <row r="4602" spans="21:22" ht="15.75">
      <c r="U4602" s="196"/>
      <c r="V4602" s="196"/>
    </row>
    <row r="4603" spans="21:22" ht="15.75">
      <c r="U4603" s="196"/>
      <c r="V4603" s="196"/>
    </row>
    <row r="4604" spans="21:22" ht="15.75">
      <c r="U4604" s="196"/>
      <c r="V4604" s="196"/>
    </row>
    <row r="4605" spans="21:22" ht="15.75">
      <c r="U4605" s="196"/>
      <c r="V4605" s="196"/>
    </row>
    <row r="4606" spans="21:22" ht="15.75">
      <c r="U4606" s="196"/>
      <c r="V4606" s="196"/>
    </row>
    <row r="4607" spans="21:22" ht="15.75">
      <c r="U4607" s="196"/>
      <c r="V4607" s="196"/>
    </row>
    <row r="4608" spans="21:22" ht="15.75">
      <c r="U4608" s="196"/>
      <c r="V4608" s="196"/>
    </row>
    <row r="4609" spans="21:22" ht="15.75">
      <c r="U4609" s="196"/>
      <c r="V4609" s="196"/>
    </row>
    <row r="4610" spans="21:22" ht="15.75">
      <c r="U4610" s="196"/>
      <c r="V4610" s="196"/>
    </row>
    <row r="4611" spans="21:22" ht="15.75">
      <c r="U4611" s="196"/>
      <c r="V4611" s="196"/>
    </row>
    <row r="4612" spans="21:22" ht="15.75">
      <c r="U4612" s="196"/>
      <c r="V4612" s="196"/>
    </row>
    <row r="4613" spans="21:22" ht="15.75">
      <c r="U4613" s="196"/>
      <c r="V4613" s="196"/>
    </row>
    <row r="4614" spans="21:22" ht="15.75">
      <c r="U4614" s="196"/>
      <c r="V4614" s="196"/>
    </row>
    <row r="4615" spans="21:22" ht="15.75">
      <c r="U4615" s="196"/>
      <c r="V4615" s="196"/>
    </row>
    <row r="4616" spans="21:22" ht="15.75">
      <c r="U4616" s="196"/>
      <c r="V4616" s="196"/>
    </row>
    <row r="4617" spans="21:22" ht="15.75">
      <c r="U4617" s="196"/>
      <c r="V4617" s="196"/>
    </row>
    <row r="4618" spans="21:22" ht="15.75">
      <c r="U4618" s="196"/>
      <c r="V4618" s="196"/>
    </row>
    <row r="4619" spans="21:22" ht="15.75">
      <c r="U4619" s="196"/>
      <c r="V4619" s="196"/>
    </row>
    <row r="4620" spans="21:22" ht="15.75">
      <c r="U4620" s="196"/>
      <c r="V4620" s="196"/>
    </row>
    <row r="4621" spans="21:22" ht="15.75">
      <c r="U4621" s="196"/>
      <c r="V4621" s="196"/>
    </row>
    <row r="4622" spans="21:22" ht="15.75">
      <c r="U4622" s="196"/>
      <c r="V4622" s="196"/>
    </row>
    <row r="4623" spans="21:22" ht="15.75">
      <c r="U4623" s="196"/>
      <c r="V4623" s="196"/>
    </row>
    <row r="4624" spans="21:22" ht="15.75">
      <c r="U4624" s="196"/>
      <c r="V4624" s="196"/>
    </row>
    <row r="4625" spans="21:22" ht="15.75">
      <c r="U4625" s="196"/>
      <c r="V4625" s="196"/>
    </row>
    <row r="4626" spans="21:22" ht="15.75">
      <c r="U4626" s="196"/>
      <c r="V4626" s="196"/>
    </row>
    <row r="4627" spans="21:22" ht="15.75">
      <c r="U4627" s="196"/>
      <c r="V4627" s="196"/>
    </row>
    <row r="4628" spans="21:22" ht="15.75">
      <c r="U4628" s="196"/>
      <c r="V4628" s="196"/>
    </row>
    <row r="4629" spans="21:22" ht="15.75">
      <c r="U4629" s="196"/>
      <c r="V4629" s="196"/>
    </row>
    <row r="4630" spans="21:22" ht="15.75">
      <c r="U4630" s="196"/>
      <c r="V4630" s="196"/>
    </row>
    <row r="4631" spans="21:22" ht="15.75">
      <c r="U4631" s="196"/>
      <c r="V4631" s="196"/>
    </row>
    <row r="4632" spans="21:22" ht="15.75">
      <c r="U4632" s="196"/>
      <c r="V4632" s="196"/>
    </row>
    <row r="4633" spans="21:22" ht="15.75">
      <c r="U4633" s="196"/>
      <c r="V4633" s="196"/>
    </row>
    <row r="4634" spans="21:22" ht="15.75">
      <c r="U4634" s="196"/>
      <c r="V4634" s="196"/>
    </row>
    <row r="4635" spans="21:22" ht="15.75">
      <c r="U4635" s="196"/>
      <c r="V4635" s="196"/>
    </row>
    <row r="4636" spans="21:22" ht="15.75">
      <c r="U4636" s="196"/>
      <c r="V4636" s="196"/>
    </row>
    <row r="4637" spans="21:22" ht="15.75">
      <c r="U4637" s="196"/>
      <c r="V4637" s="196"/>
    </row>
    <row r="4638" spans="21:22" ht="15.75">
      <c r="U4638" s="196"/>
      <c r="V4638" s="196"/>
    </row>
    <row r="4639" spans="21:22" ht="15.75">
      <c r="U4639" s="196"/>
      <c r="V4639" s="196"/>
    </row>
    <row r="4640" spans="21:22" ht="15.75">
      <c r="U4640" s="196"/>
      <c r="V4640" s="196"/>
    </row>
    <row r="4641" spans="21:22" ht="15.75">
      <c r="U4641" s="196"/>
      <c r="V4641" s="196"/>
    </row>
    <row r="4642" spans="21:22" ht="15.75">
      <c r="U4642" s="196"/>
      <c r="V4642" s="196"/>
    </row>
    <row r="4643" spans="21:22" ht="15.75">
      <c r="U4643" s="196"/>
      <c r="V4643" s="196"/>
    </row>
    <row r="4644" spans="21:22" ht="15.75">
      <c r="U4644" s="196"/>
      <c r="V4644" s="196"/>
    </row>
    <row r="4645" spans="21:22" ht="15.75">
      <c r="U4645" s="196"/>
      <c r="V4645" s="196"/>
    </row>
    <row r="4646" spans="21:22" ht="15.75">
      <c r="U4646" s="196"/>
      <c r="V4646" s="196"/>
    </row>
    <row r="4647" spans="21:22" ht="15.75">
      <c r="U4647" s="196"/>
      <c r="V4647" s="196"/>
    </row>
    <row r="4648" spans="21:22" ht="15.75">
      <c r="U4648" s="196"/>
      <c r="V4648" s="196"/>
    </row>
    <row r="4649" spans="21:22" ht="15.75">
      <c r="U4649" s="196"/>
      <c r="V4649" s="196"/>
    </row>
    <row r="4650" spans="21:22" ht="15.75">
      <c r="U4650" s="196"/>
      <c r="V4650" s="196"/>
    </row>
    <row r="4651" spans="21:22" ht="15.75">
      <c r="U4651" s="196"/>
      <c r="V4651" s="196"/>
    </row>
    <row r="4652" spans="21:22" ht="15.75">
      <c r="U4652" s="196"/>
      <c r="V4652" s="196"/>
    </row>
    <row r="4653" spans="21:22" ht="15.75">
      <c r="U4653" s="196"/>
      <c r="V4653" s="196"/>
    </row>
    <row r="4654" spans="21:22" ht="15.75">
      <c r="U4654" s="196"/>
      <c r="V4654" s="196"/>
    </row>
    <row r="4655" spans="21:22" ht="15.75">
      <c r="U4655" s="196"/>
      <c r="V4655" s="196"/>
    </row>
    <row r="4656" spans="21:22" ht="15.75">
      <c r="U4656" s="196"/>
      <c r="V4656" s="196"/>
    </row>
    <row r="4657" spans="21:22" ht="15.75">
      <c r="U4657" s="196"/>
      <c r="V4657" s="196"/>
    </row>
    <row r="4658" spans="21:22" ht="15.75">
      <c r="U4658" s="196"/>
      <c r="V4658" s="196"/>
    </row>
    <row r="4659" spans="21:22" ht="15.75">
      <c r="U4659" s="196"/>
      <c r="V4659" s="196"/>
    </row>
    <row r="4660" spans="21:22" ht="15.75">
      <c r="U4660" s="196"/>
      <c r="V4660" s="196"/>
    </row>
    <row r="4661" spans="21:22" ht="15.75">
      <c r="U4661" s="196"/>
      <c r="V4661" s="196"/>
    </row>
    <row r="4662" spans="21:22" ht="15.75">
      <c r="U4662" s="196"/>
      <c r="V4662" s="196"/>
    </row>
    <row r="4663" spans="21:22" ht="15.75">
      <c r="U4663" s="196"/>
      <c r="V4663" s="196"/>
    </row>
    <row r="4664" spans="21:22" ht="15.75">
      <c r="U4664" s="196"/>
      <c r="V4664" s="196"/>
    </row>
    <row r="4665" spans="21:22" ht="15.75">
      <c r="U4665" s="196"/>
      <c r="V4665" s="196"/>
    </row>
    <row r="4666" spans="21:22" ht="15.75">
      <c r="U4666" s="196"/>
      <c r="V4666" s="196"/>
    </row>
    <row r="4667" spans="21:22" ht="15.75">
      <c r="U4667" s="196"/>
      <c r="V4667" s="196"/>
    </row>
    <row r="4668" spans="21:22" ht="15.75">
      <c r="U4668" s="196"/>
      <c r="V4668" s="196"/>
    </row>
    <row r="4669" spans="21:22" ht="15.75">
      <c r="U4669" s="196"/>
      <c r="V4669" s="196"/>
    </row>
    <row r="4670" spans="21:22" ht="15.75">
      <c r="U4670" s="196"/>
      <c r="V4670" s="196"/>
    </row>
    <row r="4671" spans="21:22" ht="15.75">
      <c r="U4671" s="196"/>
      <c r="V4671" s="196"/>
    </row>
    <row r="4672" spans="21:22" ht="15.75">
      <c r="U4672" s="196"/>
      <c r="V4672" s="196"/>
    </row>
    <row r="4673" spans="21:22" ht="15.75">
      <c r="U4673" s="196"/>
      <c r="V4673" s="196"/>
    </row>
    <row r="4674" spans="21:22" ht="15.75">
      <c r="U4674" s="196"/>
      <c r="V4674" s="196"/>
    </row>
    <row r="4675" spans="21:22" ht="15.75">
      <c r="U4675" s="196"/>
      <c r="V4675" s="196"/>
    </row>
    <row r="4676" spans="21:22" ht="15.75">
      <c r="U4676" s="196"/>
      <c r="V4676" s="196"/>
    </row>
    <row r="4677" spans="21:22" ht="15.75">
      <c r="U4677" s="196"/>
      <c r="V4677" s="196"/>
    </row>
    <row r="4678" spans="21:22" ht="15.75">
      <c r="U4678" s="196"/>
      <c r="V4678" s="196"/>
    </row>
    <row r="4679" spans="21:22" ht="15.75">
      <c r="U4679" s="196"/>
      <c r="V4679" s="196"/>
    </row>
    <row r="4680" spans="21:22" ht="15.75">
      <c r="U4680" s="196"/>
      <c r="V4680" s="196"/>
    </row>
    <row r="4681" spans="21:22" ht="15.75">
      <c r="U4681" s="196"/>
      <c r="V4681" s="196"/>
    </row>
    <row r="4682" spans="21:22" ht="15.75">
      <c r="U4682" s="196"/>
      <c r="V4682" s="196"/>
    </row>
    <row r="4683" spans="21:22" ht="15.75">
      <c r="U4683" s="196"/>
      <c r="V4683" s="196"/>
    </row>
    <row r="4684" spans="21:22" ht="15.75">
      <c r="U4684" s="196"/>
      <c r="V4684" s="196"/>
    </row>
    <row r="4685" spans="21:22" ht="15.75">
      <c r="U4685" s="196"/>
      <c r="V4685" s="196"/>
    </row>
    <row r="4686" spans="21:22" ht="15.75">
      <c r="U4686" s="196"/>
      <c r="V4686" s="196"/>
    </row>
    <row r="4687" spans="21:22" ht="15.75">
      <c r="U4687" s="196"/>
      <c r="V4687" s="196"/>
    </row>
    <row r="4688" spans="21:22" ht="15.75">
      <c r="U4688" s="196"/>
      <c r="V4688" s="196"/>
    </row>
    <row r="4689" spans="21:22" ht="15.75">
      <c r="U4689" s="196"/>
      <c r="V4689" s="196"/>
    </row>
    <row r="4690" spans="21:22" ht="15.75">
      <c r="U4690" s="196"/>
      <c r="V4690" s="196"/>
    </row>
    <row r="4691" spans="21:22" ht="15.75">
      <c r="U4691" s="196"/>
      <c r="V4691" s="196"/>
    </row>
    <row r="4692" spans="21:22" ht="15.75">
      <c r="U4692" s="196"/>
      <c r="V4692" s="196"/>
    </row>
    <row r="4693" spans="21:22" ht="15.75">
      <c r="U4693" s="196"/>
      <c r="V4693" s="196"/>
    </row>
    <row r="4694" spans="21:22" ht="15.75">
      <c r="U4694" s="196"/>
      <c r="V4694" s="196"/>
    </row>
    <row r="4695" spans="21:22" ht="15.75">
      <c r="U4695" s="196"/>
      <c r="V4695" s="196"/>
    </row>
    <row r="4696" spans="21:22" ht="15.75">
      <c r="U4696" s="196"/>
      <c r="V4696" s="196"/>
    </row>
    <row r="4697" spans="21:22" ht="15.75">
      <c r="U4697" s="196"/>
      <c r="V4697" s="196"/>
    </row>
    <row r="4698" spans="21:22" ht="15.75">
      <c r="U4698" s="196"/>
      <c r="V4698" s="196"/>
    </row>
    <row r="4699" spans="21:22" ht="15.75">
      <c r="U4699" s="196"/>
      <c r="V4699" s="196"/>
    </row>
    <row r="4700" spans="21:22" ht="15.75">
      <c r="U4700" s="196"/>
      <c r="V4700" s="196"/>
    </row>
    <row r="4701" spans="21:22" ht="15.75">
      <c r="U4701" s="196"/>
      <c r="V4701" s="196"/>
    </row>
    <row r="4702" spans="21:22" ht="15.75">
      <c r="U4702" s="196"/>
      <c r="V4702" s="196"/>
    </row>
    <row r="4703" spans="21:22" ht="15.75">
      <c r="U4703" s="196"/>
      <c r="V4703" s="196"/>
    </row>
    <row r="4704" spans="21:22" ht="15.75">
      <c r="U4704" s="196"/>
      <c r="V4704" s="196"/>
    </row>
    <row r="4705" spans="21:22" ht="15.75">
      <c r="U4705" s="196"/>
      <c r="V4705" s="196"/>
    </row>
    <row r="4706" spans="21:22" ht="15.75">
      <c r="U4706" s="196"/>
      <c r="V4706" s="196"/>
    </row>
    <row r="4707" spans="21:22" ht="15.75">
      <c r="U4707" s="196"/>
      <c r="V4707" s="196"/>
    </row>
    <row r="4708" spans="21:22" ht="15.75">
      <c r="U4708" s="196"/>
      <c r="V4708" s="196"/>
    </row>
    <row r="4709" spans="21:22" ht="15.75">
      <c r="U4709" s="196"/>
      <c r="V4709" s="196"/>
    </row>
    <row r="4710" spans="21:22" ht="15.75">
      <c r="U4710" s="196"/>
      <c r="V4710" s="196"/>
    </row>
    <row r="4711" spans="21:22" ht="15.75">
      <c r="U4711" s="196"/>
      <c r="V4711" s="196"/>
    </row>
    <row r="4712" spans="21:22" ht="15.75">
      <c r="U4712" s="196"/>
      <c r="V4712" s="196"/>
    </row>
    <row r="4713" spans="21:22" ht="15.75">
      <c r="U4713" s="196"/>
      <c r="V4713" s="196"/>
    </row>
    <row r="4714" spans="21:22" ht="15.75">
      <c r="U4714" s="196"/>
      <c r="V4714" s="196"/>
    </row>
    <row r="4715" spans="21:22" ht="15.75">
      <c r="U4715" s="196"/>
      <c r="V4715" s="196"/>
    </row>
    <row r="4716" spans="21:22" ht="15.75">
      <c r="U4716" s="196"/>
      <c r="V4716" s="196"/>
    </row>
    <row r="4717" spans="21:22" ht="15.75">
      <c r="U4717" s="196"/>
      <c r="V4717" s="196"/>
    </row>
    <row r="4718" spans="21:22" ht="15.75">
      <c r="U4718" s="196"/>
      <c r="V4718" s="196"/>
    </row>
    <row r="4719" spans="21:22" ht="15.75">
      <c r="U4719" s="196"/>
      <c r="V4719" s="196"/>
    </row>
    <row r="4720" spans="21:22" ht="15.75">
      <c r="U4720" s="196"/>
      <c r="V4720" s="196"/>
    </row>
    <row r="4721" spans="21:22" ht="15.75">
      <c r="U4721" s="196"/>
      <c r="V4721" s="196"/>
    </row>
    <row r="4722" spans="21:22" ht="15.75">
      <c r="U4722" s="196"/>
      <c r="V4722" s="196"/>
    </row>
    <row r="4723" spans="21:22" ht="15.75">
      <c r="U4723" s="196"/>
      <c r="V4723" s="196"/>
    </row>
    <row r="4724" spans="21:22" ht="15.75">
      <c r="U4724" s="196"/>
      <c r="V4724" s="196"/>
    </row>
    <row r="4725" spans="21:22" ht="15.75">
      <c r="U4725" s="196"/>
      <c r="V4725" s="196"/>
    </row>
    <row r="4726" spans="21:22" ht="15.75">
      <c r="U4726" s="196"/>
      <c r="V4726" s="196"/>
    </row>
    <row r="4727" spans="21:22" ht="15.75">
      <c r="U4727" s="196"/>
      <c r="V4727" s="196"/>
    </row>
    <row r="4728" spans="21:22" ht="15.75">
      <c r="U4728" s="196"/>
      <c r="V4728" s="196"/>
    </row>
    <row r="4729" spans="21:22" ht="15.75">
      <c r="U4729" s="196"/>
      <c r="V4729" s="196"/>
    </row>
    <row r="4730" spans="21:22" ht="15.75">
      <c r="U4730" s="196"/>
      <c r="V4730" s="196"/>
    </row>
    <row r="4731" spans="21:22" ht="15.75">
      <c r="U4731" s="196"/>
      <c r="V4731" s="196"/>
    </row>
    <row r="4732" spans="21:22" ht="15.75">
      <c r="U4732" s="196"/>
      <c r="V4732" s="196"/>
    </row>
    <row r="4733" spans="21:22" ht="15.75">
      <c r="U4733" s="196"/>
      <c r="V4733" s="196"/>
    </row>
    <row r="4734" spans="21:22" ht="15.75">
      <c r="U4734" s="196"/>
      <c r="V4734" s="196"/>
    </row>
    <row r="4735" spans="21:22" ht="15.75">
      <c r="U4735" s="196"/>
      <c r="V4735" s="196"/>
    </row>
    <row r="4736" spans="21:22" ht="15.75">
      <c r="U4736" s="196"/>
      <c r="V4736" s="196"/>
    </row>
    <row r="4737" spans="21:22" ht="15.75">
      <c r="U4737" s="196"/>
      <c r="V4737" s="196"/>
    </row>
    <row r="4738" spans="21:22" ht="15.75">
      <c r="U4738" s="196"/>
      <c r="V4738" s="196"/>
    </row>
    <row r="4739" spans="21:22" ht="15.75">
      <c r="U4739" s="196"/>
      <c r="V4739" s="196"/>
    </row>
    <row r="4740" spans="21:22" ht="15.75">
      <c r="U4740" s="196"/>
      <c r="V4740" s="196"/>
    </row>
    <row r="4741" spans="21:22" ht="15.75">
      <c r="U4741" s="196"/>
      <c r="V4741" s="196"/>
    </row>
    <row r="4742" spans="21:22" ht="15.75">
      <c r="U4742" s="196"/>
      <c r="V4742" s="196"/>
    </row>
    <row r="4743" spans="21:22" ht="15.75">
      <c r="U4743" s="196"/>
      <c r="V4743" s="196"/>
    </row>
    <row r="4744" spans="21:22" ht="15.75">
      <c r="U4744" s="196"/>
      <c r="V4744" s="196"/>
    </row>
    <row r="4745" spans="21:22" ht="15.75">
      <c r="U4745" s="196"/>
      <c r="V4745" s="196"/>
    </row>
    <row r="4746" spans="21:22" ht="15.75">
      <c r="U4746" s="196"/>
      <c r="V4746" s="196"/>
    </row>
    <row r="4747" spans="21:22" ht="15.75">
      <c r="U4747" s="196"/>
      <c r="V4747" s="196"/>
    </row>
    <row r="4748" spans="21:22" ht="15.75">
      <c r="U4748" s="196"/>
      <c r="V4748" s="196"/>
    </row>
    <row r="4749" spans="21:22" ht="15.75">
      <c r="U4749" s="196"/>
      <c r="V4749" s="196"/>
    </row>
    <row r="4750" spans="21:22" ht="15.75">
      <c r="U4750" s="196"/>
      <c r="V4750" s="196"/>
    </row>
    <row r="4751" spans="21:22" ht="15.75">
      <c r="U4751" s="196"/>
      <c r="V4751" s="196"/>
    </row>
    <row r="4752" spans="21:22" ht="15.75">
      <c r="U4752" s="196"/>
      <c r="V4752" s="196"/>
    </row>
    <row r="4753" spans="21:22" ht="15.75">
      <c r="U4753" s="196"/>
      <c r="V4753" s="196"/>
    </row>
    <row r="4754" spans="21:22" ht="15.75">
      <c r="U4754" s="196"/>
      <c r="V4754" s="196"/>
    </row>
    <row r="4755" spans="21:22" ht="15.75">
      <c r="U4755" s="196"/>
      <c r="V4755" s="196"/>
    </row>
    <row r="4756" spans="21:22" ht="15.75">
      <c r="U4756" s="196"/>
      <c r="V4756" s="196"/>
    </row>
    <row r="4757" spans="21:22" ht="15.75">
      <c r="U4757" s="196"/>
      <c r="V4757" s="196"/>
    </row>
    <row r="4758" spans="21:22" ht="15.75">
      <c r="U4758" s="196"/>
      <c r="V4758" s="196"/>
    </row>
    <row r="4759" spans="21:22" ht="15.75">
      <c r="U4759" s="196"/>
      <c r="V4759" s="196"/>
    </row>
    <row r="4760" spans="21:22" ht="15.75">
      <c r="U4760" s="196"/>
      <c r="V4760" s="196"/>
    </row>
    <row r="4761" spans="21:22" ht="15.75">
      <c r="U4761" s="196"/>
      <c r="V4761" s="196"/>
    </row>
    <row r="4762" spans="21:22" ht="15.75">
      <c r="U4762" s="196"/>
      <c r="V4762" s="196"/>
    </row>
    <row r="4763" spans="21:22" ht="15.75">
      <c r="U4763" s="196"/>
      <c r="V4763" s="196"/>
    </row>
    <row r="4764" spans="21:22" ht="15.75">
      <c r="U4764" s="196"/>
      <c r="V4764" s="196"/>
    </row>
    <row r="4765" spans="21:22" ht="15.75">
      <c r="U4765" s="196"/>
      <c r="V4765" s="196"/>
    </row>
    <row r="4766" spans="21:22" ht="15.75">
      <c r="U4766" s="196"/>
      <c r="V4766" s="196"/>
    </row>
    <row r="4767" spans="21:22" ht="15.75">
      <c r="U4767" s="196"/>
      <c r="V4767" s="196"/>
    </row>
    <row r="4768" spans="21:22" ht="15.75">
      <c r="U4768" s="196"/>
      <c r="V4768" s="196"/>
    </row>
    <row r="4769" spans="21:22" ht="15.75">
      <c r="U4769" s="196"/>
      <c r="V4769" s="196"/>
    </row>
    <row r="4770" spans="21:22" ht="15.75">
      <c r="U4770" s="196"/>
      <c r="V4770" s="196"/>
    </row>
    <row r="4771" spans="21:22" ht="15.75">
      <c r="U4771" s="196"/>
      <c r="V4771" s="196"/>
    </row>
    <row r="4772" spans="21:22" ht="15.75">
      <c r="U4772" s="196"/>
      <c r="V4772" s="196"/>
    </row>
    <row r="4773" spans="21:22" ht="15.75">
      <c r="U4773" s="196"/>
      <c r="V4773" s="196"/>
    </row>
    <row r="4774" spans="21:22" ht="15.75">
      <c r="U4774" s="196"/>
      <c r="V4774" s="196"/>
    </row>
    <row r="4775" spans="21:22" ht="15.75">
      <c r="U4775" s="196"/>
      <c r="V4775" s="196"/>
    </row>
    <row r="4776" spans="21:22" ht="15.75">
      <c r="U4776" s="196"/>
      <c r="V4776" s="196"/>
    </row>
    <row r="4777" spans="21:22" ht="15.75">
      <c r="U4777" s="196"/>
      <c r="V4777" s="196"/>
    </row>
    <row r="4778" spans="21:22" ht="15.75">
      <c r="U4778" s="196"/>
      <c r="V4778" s="196"/>
    </row>
    <row r="4779" spans="21:22" ht="15.75">
      <c r="U4779" s="196"/>
      <c r="V4779" s="196"/>
    </row>
    <row r="4780" spans="21:22" ht="15.75">
      <c r="U4780" s="196"/>
      <c r="V4780" s="196"/>
    </row>
    <row r="4781" spans="21:22" ht="15.75">
      <c r="U4781" s="196"/>
      <c r="V4781" s="196"/>
    </row>
    <row r="4782" spans="21:22" ht="15.75">
      <c r="U4782" s="196"/>
      <c r="V4782" s="196"/>
    </row>
    <row r="4783" spans="21:22" ht="15.75">
      <c r="U4783" s="196"/>
      <c r="V4783" s="196"/>
    </row>
    <row r="4784" spans="21:22" ht="15.75">
      <c r="U4784" s="196"/>
      <c r="V4784" s="196"/>
    </row>
    <row r="4785" spans="21:22" ht="15.75">
      <c r="U4785" s="196"/>
      <c r="V4785" s="196"/>
    </row>
    <row r="4786" spans="21:22" ht="15.75">
      <c r="U4786" s="196"/>
      <c r="V4786" s="196"/>
    </row>
    <row r="4787" spans="21:22" ht="15.75">
      <c r="U4787" s="196"/>
      <c r="V4787" s="196"/>
    </row>
    <row r="4788" spans="21:22" ht="15.75">
      <c r="U4788" s="196"/>
      <c r="V4788" s="196"/>
    </row>
    <row r="4789" spans="21:22" ht="15.75">
      <c r="U4789" s="196"/>
      <c r="V4789" s="196"/>
    </row>
    <row r="4790" spans="21:22" ht="15.75">
      <c r="U4790" s="196"/>
      <c r="V4790" s="196"/>
    </row>
    <row r="4791" spans="21:22" ht="15.75">
      <c r="U4791" s="196"/>
      <c r="V4791" s="196"/>
    </row>
    <row r="4792" spans="21:22" ht="15.75">
      <c r="U4792" s="196"/>
      <c r="V4792" s="196"/>
    </row>
    <row r="4793" spans="21:22" ht="15.75">
      <c r="U4793" s="196"/>
      <c r="V4793" s="196"/>
    </row>
    <row r="4794" spans="21:22" ht="15.75">
      <c r="U4794" s="196"/>
      <c r="V4794" s="196"/>
    </row>
    <row r="4795" spans="21:22" ht="15.75">
      <c r="U4795" s="196"/>
      <c r="V4795" s="196"/>
    </row>
    <row r="4796" spans="21:22" ht="15.75">
      <c r="U4796" s="196"/>
      <c r="V4796" s="196"/>
    </row>
    <row r="4797" spans="21:22" ht="15.75">
      <c r="U4797" s="196"/>
      <c r="V4797" s="196"/>
    </row>
    <row r="4798" spans="21:22" ht="15.75">
      <c r="U4798" s="196"/>
      <c r="V4798" s="196"/>
    </row>
    <row r="4799" spans="21:22" ht="15.75">
      <c r="U4799" s="196"/>
      <c r="V4799" s="196"/>
    </row>
    <row r="4800" spans="21:22" ht="15.75">
      <c r="U4800" s="196"/>
      <c r="V4800" s="196"/>
    </row>
    <row r="4801" spans="21:22" ht="15.75">
      <c r="U4801" s="196"/>
      <c r="V4801" s="196"/>
    </row>
    <row r="4802" spans="21:22" ht="15.75">
      <c r="U4802" s="196"/>
      <c r="V4802" s="196"/>
    </row>
    <row r="4803" spans="21:22" ht="15.75">
      <c r="U4803" s="196"/>
      <c r="V4803" s="196"/>
    </row>
    <row r="4804" spans="21:22" ht="15.75">
      <c r="U4804" s="196"/>
      <c r="V4804" s="196"/>
    </row>
    <row r="4805" spans="21:22" ht="15.75">
      <c r="U4805" s="196"/>
      <c r="V4805" s="196"/>
    </row>
    <row r="4806" spans="21:22" ht="15.75">
      <c r="U4806" s="196"/>
      <c r="V4806" s="196"/>
    </row>
    <row r="4807" spans="21:22" ht="15.75">
      <c r="U4807" s="196"/>
      <c r="V4807" s="196"/>
    </row>
    <row r="4808" spans="21:22" ht="15.75">
      <c r="U4808" s="196"/>
      <c r="V4808" s="196"/>
    </row>
    <row r="4809" spans="21:22" ht="15.75">
      <c r="U4809" s="196"/>
      <c r="V4809" s="196"/>
    </row>
    <row r="4810" spans="21:22" ht="15.75">
      <c r="U4810" s="196"/>
      <c r="V4810" s="196"/>
    </row>
    <row r="4811" spans="21:22" ht="15.75">
      <c r="U4811" s="196"/>
      <c r="V4811" s="196"/>
    </row>
    <row r="4812" spans="21:22" ht="15.75">
      <c r="U4812" s="196"/>
      <c r="V4812" s="196"/>
    </row>
    <row r="4813" spans="21:22" ht="15.75">
      <c r="U4813" s="196"/>
      <c r="V4813" s="196"/>
    </row>
    <row r="4814" spans="21:22" ht="15.75">
      <c r="U4814" s="196"/>
      <c r="V4814" s="196"/>
    </row>
    <row r="4815" spans="21:22" ht="15.75">
      <c r="U4815" s="196"/>
      <c r="V4815" s="196"/>
    </row>
    <row r="4816" spans="21:22" ht="15.75">
      <c r="U4816" s="196"/>
      <c r="V4816" s="196"/>
    </row>
    <row r="4817" spans="21:22" ht="15.75">
      <c r="U4817" s="196"/>
      <c r="V4817" s="196"/>
    </row>
    <row r="4818" spans="21:22" ht="15.75">
      <c r="U4818" s="196"/>
      <c r="V4818" s="196"/>
    </row>
    <row r="4819" spans="21:22" ht="15.75">
      <c r="U4819" s="196"/>
      <c r="V4819" s="196"/>
    </row>
    <row r="4820" spans="21:22" ht="15.75">
      <c r="U4820" s="196"/>
      <c r="V4820" s="196"/>
    </row>
    <row r="4821" spans="21:22" ht="15.75">
      <c r="U4821" s="196"/>
      <c r="V4821" s="196"/>
    </row>
    <row r="4822" spans="21:22" ht="15.75">
      <c r="U4822" s="196"/>
      <c r="V4822" s="196"/>
    </row>
    <row r="4823" spans="21:22" ht="15.75">
      <c r="U4823" s="196"/>
      <c r="V4823" s="196"/>
    </row>
    <row r="4824" spans="21:22" ht="15.75">
      <c r="U4824" s="196"/>
      <c r="V4824" s="196"/>
    </row>
    <row r="4825" spans="21:22" ht="15.75">
      <c r="U4825" s="196"/>
      <c r="V4825" s="196"/>
    </row>
    <row r="4826" spans="21:22" ht="15.75">
      <c r="U4826" s="196"/>
      <c r="V4826" s="196"/>
    </row>
    <row r="4827" spans="21:22" ht="15.75">
      <c r="U4827" s="196"/>
      <c r="V4827" s="196"/>
    </row>
    <row r="4828" spans="21:22" ht="15.75">
      <c r="U4828" s="196"/>
      <c r="V4828" s="196"/>
    </row>
    <row r="4829" spans="21:22" ht="15.75">
      <c r="U4829" s="196"/>
      <c r="V4829" s="196"/>
    </row>
    <row r="4830" spans="21:22" ht="15.75">
      <c r="U4830" s="196"/>
      <c r="V4830" s="196"/>
    </row>
    <row r="4831" spans="21:22" ht="15.75">
      <c r="U4831" s="196"/>
      <c r="V4831" s="196"/>
    </row>
    <row r="4832" spans="21:22" ht="15.75">
      <c r="U4832" s="196"/>
      <c r="V4832" s="196"/>
    </row>
    <row r="4833" spans="21:22" ht="15.75">
      <c r="U4833" s="196"/>
      <c r="V4833" s="196"/>
    </row>
    <row r="4834" spans="21:22" ht="15.75">
      <c r="U4834" s="196"/>
      <c r="V4834" s="196"/>
    </row>
    <row r="4835" spans="21:22" ht="15.75">
      <c r="U4835" s="196"/>
      <c r="V4835" s="196"/>
    </row>
    <row r="4836" spans="21:22" ht="15.75">
      <c r="U4836" s="196"/>
      <c r="V4836" s="196"/>
    </row>
    <row r="4837" spans="21:22" ht="15.75">
      <c r="U4837" s="196"/>
      <c r="V4837" s="196"/>
    </row>
    <row r="4838" spans="21:22" ht="15.75">
      <c r="U4838" s="196"/>
      <c r="V4838" s="196"/>
    </row>
    <row r="4839" spans="21:22" ht="15.75">
      <c r="U4839" s="196"/>
      <c r="V4839" s="196"/>
    </row>
    <row r="4840" spans="21:22" ht="15.75">
      <c r="U4840" s="196"/>
      <c r="V4840" s="196"/>
    </row>
    <row r="4841" spans="21:22" ht="15.75">
      <c r="U4841" s="196"/>
      <c r="V4841" s="196"/>
    </row>
    <row r="4842" spans="21:22" ht="15.75">
      <c r="U4842" s="196"/>
      <c r="V4842" s="196"/>
    </row>
    <row r="4843" spans="21:22" ht="15.75">
      <c r="U4843" s="196"/>
      <c r="V4843" s="196"/>
    </row>
    <row r="4844" spans="21:22" ht="15.75">
      <c r="U4844" s="196"/>
      <c r="V4844" s="196"/>
    </row>
    <row r="4845" spans="21:22" ht="15.75">
      <c r="U4845" s="196"/>
      <c r="V4845" s="196"/>
    </row>
    <row r="4846" spans="21:22" ht="15.75">
      <c r="U4846" s="196"/>
      <c r="V4846" s="196"/>
    </row>
    <row r="4847" spans="21:22" ht="15.75">
      <c r="U4847" s="196"/>
      <c r="V4847" s="196"/>
    </row>
    <row r="4848" spans="21:22" ht="15.75">
      <c r="U4848" s="196"/>
      <c r="V4848" s="196"/>
    </row>
    <row r="4849" spans="21:22" ht="15.75">
      <c r="U4849" s="196"/>
      <c r="V4849" s="196"/>
    </row>
    <row r="4850" spans="21:22" ht="15.75">
      <c r="U4850" s="196"/>
      <c r="V4850" s="196"/>
    </row>
    <row r="4851" spans="21:22" ht="15.75">
      <c r="U4851" s="196"/>
      <c r="V4851" s="196"/>
    </row>
    <row r="4852" spans="21:22" ht="15.75">
      <c r="U4852" s="196"/>
      <c r="V4852" s="196"/>
    </row>
    <row r="4853" spans="21:22" ht="15.75">
      <c r="U4853" s="196"/>
      <c r="V4853" s="196"/>
    </row>
    <row r="4854" spans="21:22" ht="15.75">
      <c r="U4854" s="196"/>
      <c r="V4854" s="196"/>
    </row>
    <row r="4855" spans="21:22" ht="15.75">
      <c r="U4855" s="196"/>
      <c r="V4855" s="196"/>
    </row>
    <row r="4856" spans="21:22" ht="15.75">
      <c r="U4856" s="196"/>
      <c r="V4856" s="196"/>
    </row>
    <row r="4857" spans="21:22" ht="15.75">
      <c r="U4857" s="196"/>
      <c r="V4857" s="196"/>
    </row>
    <row r="4858" spans="21:22" ht="15.75">
      <c r="U4858" s="196"/>
      <c r="V4858" s="196"/>
    </row>
    <row r="4859" spans="21:22" ht="15.75">
      <c r="U4859" s="196"/>
      <c r="V4859" s="196"/>
    </row>
    <row r="4860" spans="21:22" ht="15.75">
      <c r="U4860" s="196"/>
      <c r="V4860" s="196"/>
    </row>
    <row r="4861" spans="21:22" ht="15.75">
      <c r="U4861" s="196"/>
      <c r="V4861" s="196"/>
    </row>
    <row r="4862" spans="21:22" ht="15.75">
      <c r="U4862" s="196"/>
      <c r="V4862" s="196"/>
    </row>
    <row r="4863" spans="21:22" ht="15.75">
      <c r="U4863" s="196"/>
      <c r="V4863" s="196"/>
    </row>
    <row r="4864" spans="21:22" ht="15.75">
      <c r="U4864" s="196"/>
      <c r="V4864" s="196"/>
    </row>
    <row r="4865" spans="21:22" ht="15.75">
      <c r="U4865" s="196"/>
      <c r="V4865" s="196"/>
    </row>
    <row r="4866" spans="21:22" ht="15.75">
      <c r="U4866" s="196"/>
      <c r="V4866" s="196"/>
    </row>
    <row r="4867" spans="21:22" ht="15.75">
      <c r="U4867" s="196"/>
      <c r="V4867" s="196"/>
    </row>
    <row r="4868" spans="21:22" ht="15.75">
      <c r="U4868" s="196"/>
      <c r="V4868" s="196"/>
    </row>
    <row r="4869" spans="21:22" ht="15.75">
      <c r="U4869" s="196"/>
      <c r="V4869" s="196"/>
    </row>
    <row r="4870" spans="21:22" ht="15.75">
      <c r="U4870" s="196"/>
      <c r="V4870" s="196"/>
    </row>
    <row r="4871" spans="21:22" ht="15.75">
      <c r="U4871" s="196"/>
      <c r="V4871" s="196"/>
    </row>
    <row r="4872" spans="21:22" ht="15.75">
      <c r="U4872" s="196"/>
      <c r="V4872" s="196"/>
    </row>
    <row r="4873" spans="21:22" ht="15.75">
      <c r="U4873" s="196"/>
      <c r="V4873" s="196"/>
    </row>
    <row r="4874" spans="21:22" ht="15.75">
      <c r="U4874" s="196"/>
      <c r="V4874" s="196"/>
    </row>
    <row r="4875" spans="21:22" ht="15.75">
      <c r="U4875" s="196"/>
      <c r="V4875" s="196"/>
    </row>
    <row r="4876" spans="21:22" ht="15.75">
      <c r="U4876" s="196"/>
      <c r="V4876" s="196"/>
    </row>
    <row r="4877" spans="21:22" ht="15.75">
      <c r="U4877" s="196"/>
      <c r="V4877" s="196"/>
    </row>
    <row r="4878" spans="21:22" ht="15.75">
      <c r="U4878" s="196"/>
      <c r="V4878" s="196"/>
    </row>
    <row r="4879" spans="21:22" ht="15.75">
      <c r="U4879" s="196"/>
      <c r="V4879" s="196"/>
    </row>
    <row r="4880" spans="21:22" ht="15.75">
      <c r="U4880" s="196"/>
      <c r="V4880" s="196"/>
    </row>
    <row r="4881" spans="21:22" ht="15.75">
      <c r="U4881" s="196"/>
      <c r="V4881" s="196"/>
    </row>
    <row r="4882" spans="21:22" ht="15.75">
      <c r="U4882" s="196"/>
      <c r="V4882" s="196"/>
    </row>
    <row r="4883" spans="21:22" ht="15.75">
      <c r="U4883" s="196"/>
      <c r="V4883" s="196"/>
    </row>
    <row r="4884" spans="21:22" ht="15.75">
      <c r="U4884" s="196"/>
      <c r="V4884" s="196"/>
    </row>
    <row r="4885" spans="21:22" ht="15.75">
      <c r="U4885" s="196"/>
      <c r="V4885" s="196"/>
    </row>
    <row r="4886" spans="21:22" ht="15.75">
      <c r="U4886" s="196"/>
      <c r="V4886" s="196"/>
    </row>
    <row r="4887" spans="21:22" ht="15.75">
      <c r="U4887" s="196"/>
      <c r="V4887" s="196"/>
    </row>
    <row r="4888" spans="21:22" ht="15.75">
      <c r="U4888" s="196"/>
      <c r="V4888" s="196"/>
    </row>
    <row r="4889" spans="21:22" ht="15.75">
      <c r="U4889" s="196"/>
      <c r="V4889" s="196"/>
    </row>
    <row r="4890" spans="21:22" ht="15.75">
      <c r="U4890" s="196"/>
      <c r="V4890" s="196"/>
    </row>
    <row r="4891" spans="21:22" ht="15.75">
      <c r="U4891" s="196"/>
      <c r="V4891" s="196"/>
    </row>
    <row r="4892" spans="21:22" ht="15.75">
      <c r="U4892" s="196"/>
      <c r="V4892" s="196"/>
    </row>
    <row r="4893" spans="21:22" ht="15.75">
      <c r="U4893" s="196"/>
      <c r="V4893" s="196"/>
    </row>
    <row r="4894" spans="21:22" ht="15.75">
      <c r="U4894" s="196"/>
      <c r="V4894" s="196"/>
    </row>
    <row r="4895" spans="21:22" ht="15.75">
      <c r="U4895" s="196"/>
      <c r="V4895" s="196"/>
    </row>
    <row r="4896" spans="21:22" ht="15.75">
      <c r="U4896" s="196"/>
      <c r="V4896" s="196"/>
    </row>
    <row r="4897" spans="21:22" ht="15.75">
      <c r="U4897" s="196"/>
      <c r="V4897" s="196"/>
    </row>
    <row r="4898" spans="21:22" ht="15.75">
      <c r="U4898" s="196"/>
      <c r="V4898" s="196"/>
    </row>
    <row r="4899" spans="21:22" ht="15.75">
      <c r="U4899" s="196"/>
      <c r="V4899" s="196"/>
    </row>
    <row r="4900" spans="21:22" ht="15.75">
      <c r="U4900" s="196"/>
      <c r="V4900" s="196"/>
    </row>
    <row r="4901" spans="21:22" ht="15.75">
      <c r="U4901" s="196"/>
      <c r="V4901" s="196"/>
    </row>
    <row r="4902" spans="21:22" ht="15.75">
      <c r="U4902" s="196"/>
      <c r="V4902" s="196"/>
    </row>
    <row r="4903" spans="21:22" ht="15.75">
      <c r="U4903" s="196"/>
      <c r="V4903" s="196"/>
    </row>
    <row r="4904" spans="21:22" ht="15.75">
      <c r="U4904" s="196"/>
      <c r="V4904" s="196"/>
    </row>
    <row r="4905" spans="21:22" ht="15.75">
      <c r="U4905" s="196"/>
      <c r="V4905" s="196"/>
    </row>
    <row r="4906" spans="21:22" ht="15.75">
      <c r="U4906" s="196"/>
      <c r="V4906" s="196"/>
    </row>
    <row r="4907" spans="21:22" ht="15.75">
      <c r="U4907" s="196"/>
      <c r="V4907" s="196"/>
    </row>
    <row r="4908" spans="21:22" ht="15.75">
      <c r="U4908" s="196"/>
      <c r="V4908" s="196"/>
    </row>
    <row r="4909" spans="21:22" ht="15.75">
      <c r="U4909" s="196"/>
      <c r="V4909" s="196"/>
    </row>
    <row r="4910" spans="21:22" ht="15.75">
      <c r="U4910" s="196"/>
      <c r="V4910" s="196"/>
    </row>
    <row r="4911" spans="21:22" ht="15.75">
      <c r="U4911" s="196"/>
      <c r="V4911" s="196"/>
    </row>
    <row r="4912" spans="21:22" ht="15.75">
      <c r="U4912" s="196"/>
      <c r="V4912" s="196"/>
    </row>
    <row r="4913" spans="21:22" ht="15.75">
      <c r="U4913" s="196"/>
      <c r="V4913" s="196"/>
    </row>
    <row r="4914" spans="21:22" ht="15.75">
      <c r="U4914" s="196"/>
      <c r="V4914" s="196"/>
    </row>
    <row r="4915" spans="21:22" ht="15.75">
      <c r="U4915" s="196"/>
      <c r="V4915" s="196"/>
    </row>
    <row r="4916" spans="21:22" ht="15.75">
      <c r="U4916" s="196"/>
      <c r="V4916" s="196"/>
    </row>
    <row r="4917" spans="21:22" ht="15.75">
      <c r="U4917" s="196"/>
      <c r="V4917" s="196"/>
    </row>
    <row r="4918" spans="21:22" ht="15.75">
      <c r="U4918" s="196"/>
      <c r="V4918" s="196"/>
    </row>
    <row r="4919" spans="21:22" ht="15.75">
      <c r="U4919" s="196"/>
      <c r="V4919" s="196"/>
    </row>
    <row r="4920" spans="21:22" ht="15.75">
      <c r="U4920" s="196"/>
      <c r="V4920" s="196"/>
    </row>
    <row r="4921" spans="21:22" ht="15.75">
      <c r="U4921" s="196"/>
      <c r="V4921" s="196"/>
    </row>
    <row r="4922" spans="21:22" ht="15.75">
      <c r="U4922" s="196"/>
      <c r="V4922" s="196"/>
    </row>
    <row r="4923" spans="21:22" ht="15.75">
      <c r="U4923" s="196"/>
      <c r="V4923" s="196"/>
    </row>
    <row r="4924" spans="21:22" ht="15.75">
      <c r="U4924" s="196"/>
      <c r="V4924" s="196"/>
    </row>
    <row r="4925" spans="21:22" ht="15.75">
      <c r="U4925" s="196"/>
      <c r="V4925" s="196"/>
    </row>
    <row r="4926" spans="21:22" ht="15.75">
      <c r="U4926" s="196"/>
      <c r="V4926" s="196"/>
    </row>
    <row r="4927" spans="21:22" ht="15.75">
      <c r="U4927" s="196"/>
      <c r="V4927" s="196"/>
    </row>
    <row r="4928" spans="21:22" ht="15.75">
      <c r="U4928" s="196"/>
      <c r="V4928" s="196"/>
    </row>
    <row r="4929" spans="21:22" ht="15.75">
      <c r="U4929" s="196"/>
      <c r="V4929" s="196"/>
    </row>
    <row r="4930" spans="21:22" ht="15.75">
      <c r="U4930" s="196"/>
      <c r="V4930" s="196"/>
    </row>
    <row r="4931" spans="21:22" ht="15.75">
      <c r="U4931" s="196"/>
      <c r="V4931" s="196"/>
    </row>
    <row r="4932" spans="21:22" ht="15.75">
      <c r="U4932" s="196"/>
      <c r="V4932" s="196"/>
    </row>
    <row r="4933" spans="21:22" ht="15.75">
      <c r="U4933" s="196"/>
      <c r="V4933" s="196"/>
    </row>
    <row r="4934" spans="21:22" ht="15.75">
      <c r="U4934" s="196"/>
      <c r="V4934" s="196"/>
    </row>
    <row r="4935" spans="21:22" ht="15.75">
      <c r="U4935" s="196"/>
      <c r="V4935" s="196"/>
    </row>
    <row r="4936" spans="21:22" ht="15.75">
      <c r="U4936" s="196"/>
      <c r="V4936" s="196"/>
    </row>
    <row r="4937" spans="21:22" ht="15.75">
      <c r="U4937" s="196"/>
      <c r="V4937" s="196"/>
    </row>
    <row r="4938" spans="21:22" ht="15.75">
      <c r="U4938" s="196"/>
      <c r="V4938" s="196"/>
    </row>
    <row r="4939" spans="21:22" ht="15.75">
      <c r="U4939" s="196"/>
      <c r="V4939" s="196"/>
    </row>
    <row r="4940" spans="21:22" ht="15.75">
      <c r="U4940" s="196"/>
      <c r="V4940" s="196"/>
    </row>
    <row r="4941" spans="21:22" ht="15.75">
      <c r="U4941" s="196"/>
      <c r="V4941" s="196"/>
    </row>
    <row r="4942" spans="21:22" ht="15.75">
      <c r="U4942" s="196"/>
      <c r="V4942" s="196"/>
    </row>
    <row r="4943" spans="21:22" ht="15.75">
      <c r="U4943" s="196"/>
      <c r="V4943" s="196"/>
    </row>
    <row r="4944" spans="21:22" ht="15.75">
      <c r="U4944" s="196"/>
      <c r="V4944" s="196"/>
    </row>
    <row r="4945" spans="21:22" ht="15.75">
      <c r="U4945" s="196"/>
      <c r="V4945" s="196"/>
    </row>
    <row r="4946" spans="21:22" ht="15.75">
      <c r="U4946" s="196"/>
      <c r="V4946" s="196"/>
    </row>
    <row r="4947" spans="21:22" ht="15.75">
      <c r="U4947" s="196"/>
      <c r="V4947" s="196"/>
    </row>
    <row r="4948" spans="21:22" ht="15.75">
      <c r="U4948" s="196"/>
      <c r="V4948" s="196"/>
    </row>
    <row r="4949" spans="21:22" ht="15.75">
      <c r="U4949" s="196"/>
      <c r="V4949" s="196"/>
    </row>
    <row r="4950" spans="21:22" ht="15.75">
      <c r="U4950" s="196"/>
      <c r="V4950" s="196"/>
    </row>
    <row r="4951" spans="21:22" ht="15.75">
      <c r="U4951" s="196"/>
      <c r="V4951" s="196"/>
    </row>
    <row r="4952" spans="21:22" ht="15.75">
      <c r="U4952" s="196"/>
      <c r="V4952" s="196"/>
    </row>
    <row r="4953" spans="21:22" ht="15.75">
      <c r="U4953" s="196"/>
      <c r="V4953" s="196"/>
    </row>
    <row r="4954" spans="21:22" ht="15.75">
      <c r="U4954" s="196"/>
      <c r="V4954" s="196"/>
    </row>
    <row r="4955" spans="21:22" ht="15.75">
      <c r="U4955" s="196"/>
      <c r="V4955" s="196"/>
    </row>
    <row r="4956" spans="21:22" ht="15.75">
      <c r="U4956" s="196"/>
      <c r="V4956" s="196"/>
    </row>
    <row r="4957" spans="21:22" ht="15.75">
      <c r="U4957" s="196"/>
      <c r="V4957" s="196"/>
    </row>
    <row r="4958" spans="21:22" ht="15.75">
      <c r="U4958" s="196"/>
      <c r="V4958" s="196"/>
    </row>
    <row r="4959" spans="21:22" ht="15.75">
      <c r="U4959" s="196"/>
      <c r="V4959" s="196"/>
    </row>
    <row r="4960" spans="21:22" ht="15.75">
      <c r="U4960" s="196"/>
      <c r="V4960" s="196"/>
    </row>
    <row r="4961" spans="21:22" ht="15.75">
      <c r="U4961" s="196"/>
      <c r="V4961" s="196"/>
    </row>
    <row r="4962" spans="21:22" ht="15.75">
      <c r="U4962" s="196"/>
      <c r="V4962" s="196"/>
    </row>
    <row r="4963" spans="21:22" ht="15.75">
      <c r="U4963" s="196"/>
      <c r="V4963" s="196"/>
    </row>
    <row r="4964" spans="21:22" ht="15.75">
      <c r="U4964" s="196"/>
      <c r="V4964" s="196"/>
    </row>
    <row r="4965" spans="21:22" ht="15.75">
      <c r="U4965" s="196"/>
      <c r="V4965" s="196"/>
    </row>
    <row r="4966" spans="21:22" ht="15.75">
      <c r="U4966" s="196"/>
      <c r="V4966" s="196"/>
    </row>
    <row r="4967" spans="21:22" ht="15.75">
      <c r="U4967" s="196"/>
      <c r="V4967" s="196"/>
    </row>
    <row r="4968" spans="21:22" ht="15.75">
      <c r="U4968" s="196"/>
      <c r="V4968" s="196"/>
    </row>
    <row r="4969" spans="21:22" ht="15.75">
      <c r="U4969" s="196"/>
      <c r="V4969" s="196"/>
    </row>
    <row r="4970" spans="21:22" ht="15.75">
      <c r="U4970" s="196"/>
      <c r="V4970" s="196"/>
    </row>
    <row r="4971" spans="21:22" ht="15.75">
      <c r="U4971" s="196"/>
      <c r="V4971" s="196"/>
    </row>
    <row r="4972" spans="21:22" ht="15.75">
      <c r="U4972" s="196"/>
      <c r="V4972" s="196"/>
    </row>
    <row r="4973" spans="21:22" ht="15.75">
      <c r="U4973" s="196"/>
      <c r="V4973" s="196"/>
    </row>
    <row r="4974" spans="21:22" ht="15.75">
      <c r="U4974" s="196"/>
      <c r="V4974" s="196"/>
    </row>
    <row r="4975" spans="21:22" ht="15.75">
      <c r="U4975" s="196"/>
      <c r="V4975" s="196"/>
    </row>
    <row r="4976" spans="21:22" ht="15.75">
      <c r="U4976" s="196"/>
      <c r="V4976" s="196"/>
    </row>
    <row r="4977" spans="21:22" ht="15.75">
      <c r="U4977" s="196"/>
      <c r="V4977" s="196"/>
    </row>
    <row r="4978" spans="21:22" ht="15.75">
      <c r="U4978" s="196"/>
      <c r="V4978" s="196"/>
    </row>
    <row r="4979" spans="21:22" ht="15.75">
      <c r="U4979" s="196"/>
      <c r="V4979" s="196"/>
    </row>
    <row r="4980" spans="21:22" ht="15.75">
      <c r="U4980" s="196"/>
      <c r="V4980" s="196"/>
    </row>
    <row r="4981" spans="21:22" ht="15.75">
      <c r="U4981" s="196"/>
      <c r="V4981" s="196"/>
    </row>
    <row r="4982" spans="21:22" ht="15.75">
      <c r="U4982" s="196"/>
      <c r="V4982" s="196"/>
    </row>
    <row r="4983" spans="21:22" ht="15.75">
      <c r="U4983" s="196"/>
      <c r="V4983" s="196"/>
    </row>
    <row r="4984" spans="21:22" ht="15.75">
      <c r="U4984" s="196"/>
      <c r="V4984" s="196"/>
    </row>
    <row r="4985" spans="21:22" ht="15.75">
      <c r="U4985" s="196"/>
      <c r="V4985" s="196"/>
    </row>
    <row r="4986" spans="21:22" ht="15.75">
      <c r="U4986" s="196"/>
      <c r="V4986" s="196"/>
    </row>
    <row r="4987" spans="21:22" ht="15.75">
      <c r="U4987" s="196"/>
      <c r="V4987" s="196"/>
    </row>
    <row r="4988" spans="21:22" ht="15.75">
      <c r="U4988" s="196"/>
      <c r="V4988" s="196"/>
    </row>
    <row r="4989" spans="21:22" ht="15.75">
      <c r="U4989" s="196"/>
      <c r="V4989" s="196"/>
    </row>
    <row r="4990" spans="21:22" ht="15.75">
      <c r="U4990" s="196"/>
      <c r="V4990" s="196"/>
    </row>
    <row r="4991" spans="21:22" ht="15.75">
      <c r="U4991" s="196"/>
      <c r="V4991" s="196"/>
    </row>
    <row r="4992" spans="21:22" ht="15.75">
      <c r="U4992" s="196"/>
      <c r="V4992" s="196"/>
    </row>
    <row r="4993" spans="21:22" ht="15.75">
      <c r="U4993" s="196"/>
      <c r="V4993" s="196"/>
    </row>
    <row r="4994" spans="21:22" ht="15.75">
      <c r="U4994" s="196"/>
      <c r="V4994" s="196"/>
    </row>
    <row r="4995" spans="21:22" ht="15.75">
      <c r="U4995" s="196"/>
      <c r="V4995" s="196"/>
    </row>
    <row r="4996" spans="21:22" ht="15.75">
      <c r="U4996" s="196"/>
      <c r="V4996" s="196"/>
    </row>
    <row r="4997" spans="21:22" ht="15.75">
      <c r="U4997" s="196"/>
      <c r="V4997" s="196"/>
    </row>
    <row r="4998" spans="21:22" ht="15.75">
      <c r="U4998" s="196"/>
      <c r="V4998" s="196"/>
    </row>
    <row r="4999" spans="21:22" ht="15.75">
      <c r="U4999" s="196"/>
      <c r="V4999" s="196"/>
    </row>
    <row r="5000" spans="21:22" ht="15.75">
      <c r="U5000" s="196"/>
      <c r="V5000" s="196"/>
    </row>
    <row r="5001" spans="21:22" ht="15.75">
      <c r="U5001" s="196"/>
      <c r="V5001" s="196"/>
    </row>
    <row r="5002" spans="21:22" ht="15.75">
      <c r="U5002" s="196"/>
      <c r="V5002" s="196"/>
    </row>
    <row r="5003" spans="21:22" ht="15.75">
      <c r="U5003" s="196"/>
      <c r="V5003" s="196"/>
    </row>
    <row r="5004" spans="21:22" ht="15.75">
      <c r="U5004" s="196"/>
      <c r="V5004" s="196"/>
    </row>
    <row r="5005" spans="21:22" ht="15.75">
      <c r="U5005" s="196"/>
      <c r="V5005" s="196"/>
    </row>
    <row r="5006" spans="21:22" ht="15.75">
      <c r="U5006" s="196"/>
      <c r="V5006" s="196"/>
    </row>
    <row r="5007" spans="21:22" ht="15.75">
      <c r="U5007" s="196"/>
      <c r="V5007" s="196"/>
    </row>
    <row r="5008" spans="21:22" ht="15.75">
      <c r="U5008" s="196"/>
      <c r="V5008" s="196"/>
    </row>
    <row r="5009" spans="21:22" ht="15.75">
      <c r="U5009" s="196"/>
      <c r="V5009" s="196"/>
    </row>
    <row r="5010" spans="21:22" ht="15.75">
      <c r="U5010" s="196"/>
      <c r="V5010" s="196"/>
    </row>
    <row r="5011" spans="21:22" ht="15.75">
      <c r="U5011" s="196"/>
      <c r="V5011" s="196"/>
    </row>
    <row r="5012" spans="21:22" ht="15.75">
      <c r="U5012" s="196"/>
      <c r="V5012" s="196"/>
    </row>
    <row r="5013" spans="21:22" ht="15.75">
      <c r="U5013" s="196"/>
      <c r="V5013" s="196"/>
    </row>
    <row r="5014" spans="21:22" ht="15.75">
      <c r="U5014" s="196"/>
      <c r="V5014" s="196"/>
    </row>
    <row r="5015" spans="21:22" ht="15.75">
      <c r="U5015" s="196"/>
      <c r="V5015" s="196"/>
    </row>
    <row r="5016" spans="21:22" ht="15.75">
      <c r="U5016" s="196"/>
      <c r="V5016" s="196"/>
    </row>
    <row r="5017" spans="21:22" ht="15.75">
      <c r="U5017" s="196"/>
      <c r="V5017" s="196"/>
    </row>
    <row r="5018" spans="21:22" ht="15.75">
      <c r="U5018" s="196"/>
      <c r="V5018" s="196"/>
    </row>
    <row r="5019" spans="21:22" ht="15.75">
      <c r="U5019" s="196"/>
      <c r="V5019" s="196"/>
    </row>
    <row r="5020" spans="21:22" ht="15.75">
      <c r="U5020" s="196"/>
      <c r="V5020" s="196"/>
    </row>
    <row r="5021" spans="21:22" ht="15.75">
      <c r="U5021" s="196"/>
      <c r="V5021" s="196"/>
    </row>
    <row r="5022" spans="21:22" ht="15.75">
      <c r="U5022" s="196"/>
      <c r="V5022" s="196"/>
    </row>
    <row r="5023" spans="21:22" ht="15.75">
      <c r="U5023" s="196"/>
      <c r="V5023" s="196"/>
    </row>
    <row r="5024" spans="21:22" ht="15.75">
      <c r="U5024" s="196"/>
      <c r="V5024" s="196"/>
    </row>
    <row r="5025" spans="21:22" ht="15.75">
      <c r="U5025" s="196"/>
      <c r="V5025" s="196"/>
    </row>
    <row r="5026" spans="21:22" ht="15.75">
      <c r="U5026" s="196"/>
      <c r="V5026" s="196"/>
    </row>
    <row r="5027" spans="21:22" ht="15.75">
      <c r="U5027" s="196"/>
      <c r="V5027" s="196"/>
    </row>
    <row r="5028" spans="21:22" ht="15.75">
      <c r="U5028" s="196"/>
      <c r="V5028" s="196"/>
    </row>
    <row r="5029" spans="21:22" ht="15.75">
      <c r="U5029" s="196"/>
      <c r="V5029" s="196"/>
    </row>
    <row r="5030" spans="21:22" ht="15.75">
      <c r="U5030" s="196"/>
      <c r="V5030" s="196"/>
    </row>
    <row r="5031" spans="21:22" ht="15.75">
      <c r="U5031" s="196"/>
      <c r="V5031" s="196"/>
    </row>
    <row r="5032" spans="21:22" ht="15.75">
      <c r="U5032" s="196"/>
      <c r="V5032" s="196"/>
    </row>
    <row r="5033" spans="21:22" ht="15.75">
      <c r="U5033" s="196"/>
      <c r="V5033" s="196"/>
    </row>
    <row r="5034" spans="21:22" ht="15.75">
      <c r="U5034" s="196"/>
      <c r="V5034" s="196"/>
    </row>
    <row r="5035" spans="21:22" ht="15.75">
      <c r="U5035" s="196"/>
      <c r="V5035" s="196"/>
    </row>
    <row r="5036" spans="21:22" ht="15.75">
      <c r="U5036" s="196"/>
      <c r="V5036" s="196"/>
    </row>
    <row r="5037" spans="21:22" ht="15.75">
      <c r="U5037" s="196"/>
      <c r="V5037" s="196"/>
    </row>
    <row r="5038" spans="21:22" ht="15.75">
      <c r="U5038" s="196"/>
      <c r="V5038" s="196"/>
    </row>
    <row r="5039" spans="21:22" ht="15.75">
      <c r="U5039" s="196"/>
      <c r="V5039" s="196"/>
    </row>
    <row r="5040" spans="21:22" ht="15.75">
      <c r="U5040" s="196"/>
      <c r="V5040" s="196"/>
    </row>
    <row r="5041" spans="21:22" ht="15.75">
      <c r="U5041" s="196"/>
      <c r="V5041" s="196"/>
    </row>
    <row r="5042" spans="21:22" ht="15.75">
      <c r="U5042" s="196"/>
      <c r="V5042" s="196"/>
    </row>
    <row r="5043" spans="21:22" ht="15.75">
      <c r="U5043" s="196"/>
      <c r="V5043" s="196"/>
    </row>
    <row r="5044" spans="21:22" ht="15.75">
      <c r="U5044" s="196"/>
      <c r="V5044" s="196"/>
    </row>
    <row r="5045" spans="21:22" ht="15.75">
      <c r="U5045" s="196"/>
      <c r="V5045" s="196"/>
    </row>
    <row r="5046" spans="21:22" ht="15.75">
      <c r="U5046" s="196"/>
      <c r="V5046" s="196"/>
    </row>
    <row r="5047" spans="21:22" ht="15.75">
      <c r="U5047" s="196"/>
      <c r="V5047" s="196"/>
    </row>
    <row r="5048" spans="21:22" ht="15.75">
      <c r="U5048" s="196"/>
      <c r="V5048" s="196"/>
    </row>
    <row r="5049" spans="21:22" ht="15.75">
      <c r="U5049" s="196"/>
      <c r="V5049" s="196"/>
    </row>
    <row r="5050" spans="21:22" ht="15.75">
      <c r="U5050" s="196"/>
      <c r="V5050" s="196"/>
    </row>
    <row r="5051" spans="21:22" ht="15.75">
      <c r="U5051" s="196"/>
      <c r="V5051" s="196"/>
    </row>
    <row r="5052" spans="21:22" ht="15.75">
      <c r="U5052" s="196"/>
      <c r="V5052" s="196"/>
    </row>
    <row r="5053" spans="21:22" ht="15.75">
      <c r="U5053" s="196"/>
      <c r="V5053" s="196"/>
    </row>
    <row r="5054" spans="21:22" ht="15.75">
      <c r="U5054" s="196"/>
      <c r="V5054" s="196"/>
    </row>
    <row r="5055" spans="21:22" ht="15.75">
      <c r="U5055" s="196"/>
      <c r="V5055" s="196"/>
    </row>
    <row r="5056" spans="21:22" ht="15.75">
      <c r="U5056" s="196"/>
      <c r="V5056" s="196"/>
    </row>
    <row r="5057" spans="21:22" ht="15.75">
      <c r="U5057" s="196"/>
      <c r="V5057" s="196"/>
    </row>
    <row r="5058" spans="21:22" ht="15.75">
      <c r="U5058" s="196"/>
      <c r="V5058" s="196"/>
    </row>
    <row r="5059" spans="21:22" ht="15.75">
      <c r="U5059" s="196"/>
      <c r="V5059" s="196"/>
    </row>
    <row r="5060" spans="21:22" ht="15.75">
      <c r="U5060" s="196"/>
      <c r="V5060" s="196"/>
    </row>
    <row r="5061" spans="21:22" ht="15.75">
      <c r="U5061" s="196"/>
      <c r="V5061" s="196"/>
    </row>
    <row r="5062" spans="21:22" ht="15.75">
      <c r="U5062" s="196"/>
      <c r="V5062" s="196"/>
    </row>
    <row r="5063" spans="21:22" ht="15.75">
      <c r="U5063" s="196"/>
      <c r="V5063" s="196"/>
    </row>
    <row r="5064" spans="21:22" ht="15.75">
      <c r="U5064" s="196"/>
      <c r="V5064" s="196"/>
    </row>
    <row r="5065" spans="21:22" ht="15.75">
      <c r="U5065" s="196"/>
      <c r="V5065" s="196"/>
    </row>
    <row r="5066" spans="21:22" ht="15.75">
      <c r="U5066" s="196"/>
      <c r="V5066" s="196"/>
    </row>
    <row r="5067" spans="21:22" ht="15.75">
      <c r="U5067" s="196"/>
      <c r="V5067" s="196"/>
    </row>
    <row r="5068" spans="21:22" ht="15.75">
      <c r="U5068" s="196"/>
      <c r="V5068" s="196"/>
    </row>
    <row r="5069" spans="21:22" ht="15.75">
      <c r="U5069" s="196"/>
      <c r="V5069" s="196"/>
    </row>
    <row r="5070" spans="21:22" ht="15.75">
      <c r="U5070" s="196"/>
      <c r="V5070" s="196"/>
    </row>
    <row r="5071" spans="21:22" ht="15.75">
      <c r="U5071" s="196"/>
      <c r="V5071" s="196"/>
    </row>
    <row r="5072" spans="21:22" ht="15.75">
      <c r="U5072" s="196"/>
      <c r="V5072" s="196"/>
    </row>
    <row r="5073" spans="21:22" ht="15.75">
      <c r="U5073" s="196"/>
      <c r="V5073" s="196"/>
    </row>
    <row r="5074" spans="21:22" ht="15.75">
      <c r="U5074" s="196"/>
      <c r="V5074" s="196"/>
    </row>
    <row r="5075" spans="21:22" ht="15.75">
      <c r="U5075" s="196"/>
      <c r="V5075" s="196"/>
    </row>
    <row r="5076" spans="21:22" ht="15.75">
      <c r="U5076" s="196"/>
      <c r="V5076" s="196"/>
    </row>
    <row r="5077" spans="21:22" ht="15.75">
      <c r="U5077" s="196"/>
      <c r="V5077" s="196"/>
    </row>
    <row r="5078" spans="21:22" ht="15.75">
      <c r="U5078" s="196"/>
      <c r="V5078" s="196"/>
    </row>
    <row r="5079" spans="21:22" ht="15.75">
      <c r="U5079" s="196"/>
      <c r="V5079" s="196"/>
    </row>
    <row r="5080" spans="21:22" ht="15.75">
      <c r="U5080" s="196"/>
      <c r="V5080" s="196"/>
    </row>
    <row r="5081" spans="21:22" ht="15.75">
      <c r="U5081" s="196"/>
      <c r="V5081" s="196"/>
    </row>
    <row r="5082" spans="21:22" ht="15.75">
      <c r="U5082" s="196"/>
      <c r="V5082" s="196"/>
    </row>
    <row r="5083" spans="21:22" ht="15.75">
      <c r="U5083" s="196"/>
      <c r="V5083" s="196"/>
    </row>
    <row r="5084" spans="21:22" ht="15.75">
      <c r="U5084" s="196"/>
      <c r="V5084" s="196"/>
    </row>
    <row r="5085" spans="21:22" ht="15.75">
      <c r="U5085" s="196"/>
      <c r="V5085" s="196"/>
    </row>
    <row r="5086" spans="21:22" ht="15.75">
      <c r="U5086" s="196"/>
      <c r="V5086" s="196"/>
    </row>
    <row r="5087" spans="21:22" ht="15.75">
      <c r="U5087" s="196"/>
      <c r="V5087" s="196"/>
    </row>
    <row r="5088" spans="21:22" ht="15.75">
      <c r="U5088" s="196"/>
      <c r="V5088" s="196"/>
    </row>
    <row r="5089" spans="21:22" ht="15.75">
      <c r="U5089" s="196"/>
      <c r="V5089" s="196"/>
    </row>
    <row r="5090" spans="21:22" ht="15.75">
      <c r="U5090" s="196"/>
      <c r="V5090" s="196"/>
    </row>
    <row r="5091" spans="21:22" ht="15.75">
      <c r="U5091" s="196"/>
      <c r="V5091" s="196"/>
    </row>
    <row r="5092" spans="21:22" ht="15.75">
      <c r="U5092" s="196"/>
      <c r="V5092" s="196"/>
    </row>
    <row r="5093" spans="21:22" ht="15.75">
      <c r="U5093" s="196"/>
      <c r="V5093" s="196"/>
    </row>
    <row r="5094" spans="21:22" ht="15.75">
      <c r="U5094" s="196"/>
      <c r="V5094" s="196"/>
    </row>
    <row r="5095" spans="21:22" ht="15.75">
      <c r="U5095" s="196"/>
      <c r="V5095" s="196"/>
    </row>
    <row r="5096" spans="21:22" ht="15.75">
      <c r="U5096" s="196"/>
      <c r="V5096" s="196"/>
    </row>
    <row r="5097" spans="21:22" ht="15.75">
      <c r="U5097" s="196"/>
      <c r="V5097" s="196"/>
    </row>
    <row r="5098" spans="21:22" ht="15.75">
      <c r="U5098" s="196"/>
      <c r="V5098" s="196"/>
    </row>
    <row r="5099" spans="21:22" ht="15.75">
      <c r="U5099" s="196"/>
      <c r="V5099" s="196"/>
    </row>
    <row r="5100" spans="21:22" ht="15.75">
      <c r="U5100" s="196"/>
      <c r="V5100" s="196"/>
    </row>
    <row r="5101" spans="21:22" ht="15.75">
      <c r="U5101" s="196"/>
      <c r="V5101" s="196"/>
    </row>
    <row r="5102" spans="21:22" ht="15.75">
      <c r="U5102" s="196"/>
      <c r="V5102" s="196"/>
    </row>
    <row r="5103" spans="21:22" ht="15.75">
      <c r="U5103" s="196"/>
      <c r="V5103" s="196"/>
    </row>
    <row r="5104" spans="21:22" ht="15.75">
      <c r="U5104" s="196"/>
      <c r="V5104" s="196"/>
    </row>
    <row r="5105" spans="21:22" ht="15.75">
      <c r="U5105" s="196"/>
      <c r="V5105" s="196"/>
    </row>
    <row r="5106" spans="21:22" ht="15.75">
      <c r="U5106" s="196"/>
      <c r="V5106" s="196"/>
    </row>
    <row r="5107" spans="21:22" ht="15.75">
      <c r="U5107" s="196"/>
      <c r="V5107" s="196"/>
    </row>
    <row r="5108" spans="21:22" ht="15.75">
      <c r="U5108" s="196"/>
      <c r="V5108" s="196"/>
    </row>
    <row r="5109" spans="21:22" ht="15.75">
      <c r="U5109" s="196"/>
      <c r="V5109" s="196"/>
    </row>
    <row r="5110" spans="21:22" ht="15.75">
      <c r="U5110" s="196"/>
      <c r="V5110" s="196"/>
    </row>
    <row r="5111" spans="21:22" ht="15.75">
      <c r="U5111" s="196"/>
      <c r="V5111" s="196"/>
    </row>
    <row r="5112" spans="21:22" ht="15.75">
      <c r="U5112" s="196"/>
      <c r="V5112" s="196"/>
    </row>
    <row r="5113" spans="21:22" ht="15.75">
      <c r="U5113" s="196"/>
      <c r="V5113" s="196"/>
    </row>
    <row r="5114" spans="21:22" ht="15.75">
      <c r="U5114" s="196"/>
      <c r="V5114" s="196"/>
    </row>
    <row r="5115" spans="21:22" ht="15.75">
      <c r="U5115" s="196"/>
      <c r="V5115" s="196"/>
    </row>
    <row r="5116" spans="21:22" ht="15.75">
      <c r="U5116" s="196"/>
      <c r="V5116" s="196"/>
    </row>
    <row r="5117" spans="21:22" ht="15.75">
      <c r="U5117" s="196"/>
      <c r="V5117" s="196"/>
    </row>
    <row r="5118" spans="21:22" ht="15.75">
      <c r="U5118" s="196"/>
      <c r="V5118" s="196"/>
    </row>
    <row r="5119" spans="21:22" ht="15.75">
      <c r="U5119" s="196"/>
      <c r="V5119" s="196"/>
    </row>
    <row r="5120" spans="21:22" ht="15.75">
      <c r="U5120" s="196"/>
      <c r="V5120" s="196"/>
    </row>
    <row r="5121" spans="21:22" ht="15.75">
      <c r="U5121" s="196"/>
      <c r="V5121" s="196"/>
    </row>
    <row r="5122" spans="21:22" ht="15.75">
      <c r="U5122" s="196"/>
      <c r="V5122" s="196"/>
    </row>
    <row r="5123" spans="21:22" ht="15.75">
      <c r="U5123" s="196"/>
      <c r="V5123" s="196"/>
    </row>
    <row r="5124" spans="21:22" ht="15.75">
      <c r="U5124" s="196"/>
      <c r="V5124" s="196"/>
    </row>
    <row r="5125" spans="21:22" ht="15.75">
      <c r="U5125" s="196"/>
      <c r="V5125" s="196"/>
    </row>
    <row r="5126" spans="21:22" ht="15.75">
      <c r="U5126" s="196"/>
      <c r="V5126" s="196"/>
    </row>
    <row r="5127" spans="21:22" ht="15.75">
      <c r="U5127" s="196"/>
      <c r="V5127" s="196"/>
    </row>
    <row r="5128" spans="21:22" ht="15.75">
      <c r="U5128" s="196"/>
      <c r="V5128" s="196"/>
    </row>
    <row r="5129" spans="21:22" ht="15.75">
      <c r="U5129" s="196"/>
      <c r="V5129" s="196"/>
    </row>
    <row r="5130" spans="21:22" ht="15.75">
      <c r="U5130" s="196"/>
      <c r="V5130" s="196"/>
    </row>
    <row r="5131" spans="21:22" ht="15.75">
      <c r="U5131" s="196"/>
      <c r="V5131" s="196"/>
    </row>
    <row r="5132" spans="21:22" ht="15.75">
      <c r="U5132" s="196"/>
      <c r="V5132" s="196"/>
    </row>
    <row r="5133" spans="21:22" ht="15.75">
      <c r="U5133" s="196"/>
      <c r="V5133" s="196"/>
    </row>
    <row r="5134" spans="21:22" ht="15.75">
      <c r="U5134" s="196"/>
      <c r="V5134" s="196"/>
    </row>
    <row r="5135" spans="21:22" ht="15.75">
      <c r="U5135" s="196"/>
      <c r="V5135" s="196"/>
    </row>
    <row r="5136" spans="21:22" ht="15.75">
      <c r="U5136" s="196"/>
      <c r="V5136" s="196"/>
    </row>
    <row r="5137" spans="21:22" ht="15.75">
      <c r="U5137" s="196"/>
      <c r="V5137" s="196"/>
    </row>
    <row r="5138" spans="21:22" ht="15.75">
      <c r="U5138" s="196"/>
      <c r="V5138" s="196"/>
    </row>
    <row r="5139" spans="21:22" ht="15.75">
      <c r="U5139" s="196"/>
      <c r="V5139" s="196"/>
    </row>
    <row r="5140" spans="21:22" ht="15.75">
      <c r="U5140" s="196"/>
      <c r="V5140" s="196"/>
    </row>
    <row r="5141" spans="21:22" ht="15.75">
      <c r="U5141" s="196"/>
      <c r="V5141" s="196"/>
    </row>
    <row r="5142" spans="21:22" ht="15.75">
      <c r="U5142" s="196"/>
      <c r="V5142" s="196"/>
    </row>
    <row r="5143" spans="21:22" ht="15.75">
      <c r="U5143" s="196"/>
      <c r="V5143" s="196"/>
    </row>
    <row r="5144" spans="21:22" ht="15.75">
      <c r="U5144" s="196"/>
      <c r="V5144" s="196"/>
    </row>
    <row r="5145" spans="21:22" ht="15.75">
      <c r="U5145" s="196"/>
      <c r="V5145" s="196"/>
    </row>
    <row r="5146" spans="21:22" ht="15.75">
      <c r="U5146" s="196"/>
      <c r="V5146" s="196"/>
    </row>
    <row r="5147" spans="21:22" ht="15.75">
      <c r="U5147" s="196"/>
      <c r="V5147" s="196"/>
    </row>
    <row r="5148" spans="21:22" ht="15.75">
      <c r="U5148" s="196"/>
      <c r="V5148" s="196"/>
    </row>
    <row r="5149" spans="21:22" ht="15.75">
      <c r="U5149" s="196"/>
      <c r="V5149" s="196"/>
    </row>
    <row r="5150" spans="21:22" ht="15.75">
      <c r="U5150" s="196"/>
      <c r="V5150" s="196"/>
    </row>
    <row r="5151" spans="21:22" ht="15.75">
      <c r="U5151" s="196"/>
      <c r="V5151" s="196"/>
    </row>
    <row r="5152" spans="21:22" ht="15.75">
      <c r="U5152" s="196"/>
      <c r="V5152" s="196"/>
    </row>
    <row r="5153" spans="21:22" ht="15.75">
      <c r="U5153" s="196"/>
      <c r="V5153" s="196"/>
    </row>
    <row r="5154" spans="21:22" ht="15.75">
      <c r="U5154" s="196"/>
      <c r="V5154" s="196"/>
    </row>
    <row r="5155" spans="21:22" ht="15.75">
      <c r="U5155" s="196"/>
      <c r="V5155" s="196"/>
    </row>
    <row r="5156" spans="21:22" ht="15.75">
      <c r="U5156" s="196"/>
      <c r="V5156" s="196"/>
    </row>
    <row r="5157" spans="21:22" ht="15.75">
      <c r="U5157" s="196"/>
      <c r="V5157" s="196"/>
    </row>
    <row r="5158" spans="21:22" ht="15.75">
      <c r="U5158" s="196"/>
      <c r="V5158" s="196"/>
    </row>
    <row r="5159" spans="21:22" ht="15.75">
      <c r="U5159" s="196"/>
      <c r="V5159" s="196"/>
    </row>
    <row r="5160" spans="21:22" ht="15.75">
      <c r="U5160" s="196"/>
      <c r="V5160" s="196"/>
    </row>
    <row r="5161" spans="21:22" ht="15.75">
      <c r="U5161" s="196"/>
      <c r="V5161" s="196"/>
    </row>
    <row r="5162" spans="21:22" ht="15.75">
      <c r="U5162" s="196"/>
      <c r="V5162" s="196"/>
    </row>
    <row r="5163" spans="21:22" ht="15.75">
      <c r="U5163" s="196"/>
      <c r="V5163" s="196"/>
    </row>
    <row r="5164" spans="21:22" ht="15.75">
      <c r="U5164" s="196"/>
      <c r="V5164" s="196"/>
    </row>
    <row r="5165" spans="21:22" ht="15.75">
      <c r="U5165" s="196"/>
      <c r="V5165" s="196"/>
    </row>
    <row r="5166" spans="21:22" ht="15.75">
      <c r="U5166" s="196"/>
      <c r="V5166" s="196"/>
    </row>
    <row r="5167" spans="21:22" ht="15.75">
      <c r="U5167" s="196"/>
      <c r="V5167" s="196"/>
    </row>
    <row r="5168" spans="21:22" ht="15.75">
      <c r="U5168" s="196"/>
      <c r="V5168" s="196"/>
    </row>
    <row r="5169" spans="21:22" ht="15.75">
      <c r="U5169" s="196"/>
      <c r="V5169" s="196"/>
    </row>
    <row r="5170" spans="21:22" ht="15.75">
      <c r="U5170" s="196"/>
      <c r="V5170" s="196"/>
    </row>
    <row r="5171" spans="21:22" ht="15.75">
      <c r="U5171" s="196"/>
      <c r="V5171" s="196"/>
    </row>
    <row r="5172" spans="21:22" ht="15.75">
      <c r="U5172" s="196"/>
      <c r="V5172" s="196"/>
    </row>
    <row r="5173" spans="21:22" ht="15.75">
      <c r="U5173" s="196"/>
      <c r="V5173" s="196"/>
    </row>
    <row r="5174" spans="21:22" ht="15.75">
      <c r="U5174" s="196"/>
      <c r="V5174" s="196"/>
    </row>
    <row r="5175" spans="21:22" ht="15.75">
      <c r="U5175" s="196"/>
      <c r="V5175" s="196"/>
    </row>
    <row r="5176" spans="21:22" ht="15.75">
      <c r="U5176" s="196"/>
      <c r="V5176" s="196"/>
    </row>
    <row r="5177" spans="21:22" ht="15.75">
      <c r="U5177" s="196"/>
      <c r="V5177" s="196"/>
    </row>
    <row r="5178" spans="21:22" ht="15.75">
      <c r="U5178" s="196"/>
      <c r="V5178" s="196"/>
    </row>
    <row r="5179" spans="21:22" ht="15.75">
      <c r="U5179" s="196"/>
      <c r="V5179" s="196"/>
    </row>
    <row r="5180" spans="21:22" ht="15.75">
      <c r="U5180" s="196"/>
      <c r="V5180" s="196"/>
    </row>
    <row r="5181" spans="21:22" ht="15.75">
      <c r="U5181" s="196"/>
      <c r="V5181" s="196"/>
    </row>
    <row r="5182" spans="21:22" ht="15.75">
      <c r="U5182" s="196"/>
      <c r="V5182" s="196"/>
    </row>
    <row r="5183" spans="21:22" ht="15.75">
      <c r="U5183" s="196"/>
      <c r="V5183" s="196"/>
    </row>
    <row r="5184" spans="21:22" ht="15.75">
      <c r="U5184" s="196"/>
      <c r="V5184" s="196"/>
    </row>
    <row r="5185" spans="21:22" ht="15.75">
      <c r="U5185" s="196"/>
      <c r="V5185" s="196"/>
    </row>
    <row r="5186" spans="21:22" ht="15.75">
      <c r="U5186" s="196"/>
      <c r="V5186" s="196"/>
    </row>
    <row r="5187" spans="21:22" ht="15.75">
      <c r="U5187" s="196"/>
      <c r="V5187" s="196"/>
    </row>
    <row r="5188" spans="21:22" ht="15.75">
      <c r="U5188" s="196"/>
      <c r="V5188" s="196"/>
    </row>
    <row r="5189" spans="21:22" ht="15.75">
      <c r="U5189" s="196"/>
      <c r="V5189" s="196"/>
    </row>
    <row r="5190" spans="21:22" ht="15.75">
      <c r="U5190" s="196"/>
      <c r="V5190" s="196"/>
    </row>
    <row r="5191" spans="21:22" ht="15.75">
      <c r="U5191" s="196"/>
      <c r="V5191" s="196"/>
    </row>
    <row r="5192" spans="21:22" ht="15.75">
      <c r="U5192" s="196"/>
      <c r="V5192" s="196"/>
    </row>
    <row r="5193" spans="21:22" ht="15.75">
      <c r="U5193" s="196"/>
      <c r="V5193" s="196"/>
    </row>
    <row r="5194" spans="21:22" ht="15.75">
      <c r="U5194" s="196"/>
      <c r="V5194" s="196"/>
    </row>
    <row r="5195" spans="21:22" ht="15.75">
      <c r="U5195" s="196"/>
      <c r="V5195" s="196"/>
    </row>
    <row r="5196" spans="21:22" ht="15.75">
      <c r="U5196" s="196"/>
      <c r="V5196" s="196"/>
    </row>
    <row r="5197" spans="21:22" ht="15.75">
      <c r="U5197" s="196"/>
      <c r="V5197" s="196"/>
    </row>
    <row r="5198" spans="21:22" ht="15.75">
      <c r="U5198" s="196"/>
      <c r="V5198" s="196"/>
    </row>
    <row r="5199" spans="21:22" ht="15.75">
      <c r="U5199" s="196"/>
      <c r="V5199" s="196"/>
    </row>
    <row r="5200" spans="21:22" ht="15.75">
      <c r="U5200" s="196"/>
      <c r="V5200" s="196"/>
    </row>
    <row r="5201" spans="21:22" ht="15.75">
      <c r="U5201" s="196"/>
      <c r="V5201" s="196"/>
    </row>
    <row r="5202" spans="21:22" ht="15.75">
      <c r="U5202" s="196"/>
      <c r="V5202" s="196"/>
    </row>
    <row r="5203" spans="21:22" ht="15.75">
      <c r="U5203" s="196"/>
      <c r="V5203" s="196"/>
    </row>
    <row r="5204" spans="21:22" ht="15.75">
      <c r="U5204" s="196"/>
      <c r="V5204" s="196"/>
    </row>
    <row r="5205" spans="21:22" ht="15.75">
      <c r="U5205" s="196"/>
      <c r="V5205" s="196"/>
    </row>
    <row r="5206" spans="21:22" ht="15.75">
      <c r="U5206" s="196"/>
      <c r="V5206" s="196"/>
    </row>
    <row r="5207" spans="21:22" ht="15.75">
      <c r="U5207" s="196"/>
      <c r="V5207" s="196"/>
    </row>
    <row r="5208" spans="21:22" ht="15.75">
      <c r="U5208" s="196"/>
      <c r="V5208" s="196"/>
    </row>
    <row r="5209" spans="21:22" ht="15.75">
      <c r="U5209" s="196"/>
      <c r="V5209" s="196"/>
    </row>
    <row r="5210" spans="21:22" ht="15.75">
      <c r="U5210" s="196"/>
      <c r="V5210" s="196"/>
    </row>
    <row r="5211" spans="21:22" ht="15.75">
      <c r="U5211" s="196"/>
      <c r="V5211" s="196"/>
    </row>
    <row r="5212" spans="21:22" ht="15.75">
      <c r="U5212" s="196"/>
      <c r="V5212" s="196"/>
    </row>
    <row r="5213" spans="21:22" ht="15.75">
      <c r="U5213" s="196"/>
      <c r="V5213" s="196"/>
    </row>
    <row r="5214" spans="21:22" ht="15.75">
      <c r="U5214" s="196"/>
      <c r="V5214" s="196"/>
    </row>
    <row r="5215" spans="21:22" ht="15.75">
      <c r="U5215" s="196"/>
      <c r="V5215" s="196"/>
    </row>
    <row r="5216" spans="21:22" ht="15.75">
      <c r="U5216" s="196"/>
      <c r="V5216" s="196"/>
    </row>
    <row r="5217" spans="21:22" ht="15.75">
      <c r="U5217" s="196"/>
      <c r="V5217" s="196"/>
    </row>
    <row r="5218" spans="21:22" ht="15.75">
      <c r="U5218" s="196"/>
      <c r="V5218" s="196"/>
    </row>
    <row r="5219" spans="21:22" ht="15.75">
      <c r="U5219" s="196"/>
      <c r="V5219" s="196"/>
    </row>
    <row r="5220" spans="21:22" ht="15.75">
      <c r="U5220" s="196"/>
      <c r="V5220" s="196"/>
    </row>
    <row r="5221" spans="21:22" ht="15.75">
      <c r="U5221" s="196"/>
      <c r="V5221" s="196"/>
    </row>
    <row r="5222" spans="21:22" ht="15.75">
      <c r="U5222" s="196"/>
      <c r="V5222" s="196"/>
    </row>
    <row r="5223" spans="21:22" ht="15.75">
      <c r="U5223" s="196"/>
      <c r="V5223" s="196"/>
    </row>
    <row r="5224" spans="21:22" ht="15.75">
      <c r="U5224" s="196"/>
      <c r="V5224" s="196"/>
    </row>
    <row r="5225" spans="21:22" ht="15.75">
      <c r="U5225" s="196"/>
      <c r="V5225" s="196"/>
    </row>
    <row r="5226" spans="21:22" ht="15.75">
      <c r="U5226" s="196"/>
      <c r="V5226" s="196"/>
    </row>
    <row r="5227" spans="21:22" ht="15.75">
      <c r="U5227" s="196"/>
      <c r="V5227" s="196"/>
    </row>
    <row r="5228" spans="21:22" ht="15.75">
      <c r="U5228" s="196"/>
      <c r="V5228" s="196"/>
    </row>
    <row r="5229" spans="21:22" ht="15.75">
      <c r="U5229" s="196"/>
      <c r="V5229" s="196"/>
    </row>
    <row r="5230" spans="21:22" ht="15.75">
      <c r="U5230" s="196"/>
      <c r="V5230" s="196"/>
    </row>
    <row r="5231" spans="21:22" ht="15.75">
      <c r="U5231" s="196"/>
      <c r="V5231" s="196"/>
    </row>
    <row r="5232" spans="21:22" ht="15.75">
      <c r="U5232" s="196"/>
      <c r="V5232" s="196"/>
    </row>
    <row r="5233" spans="21:22" ht="15.75">
      <c r="U5233" s="196"/>
      <c r="V5233" s="196"/>
    </row>
    <row r="5234" spans="21:22" ht="15.75">
      <c r="U5234" s="196"/>
      <c r="V5234" s="196"/>
    </row>
    <row r="5235" spans="21:22" ht="15.75">
      <c r="U5235" s="196"/>
      <c r="V5235" s="196"/>
    </row>
    <row r="5236" spans="21:22" ht="15.75">
      <c r="U5236" s="196"/>
      <c r="V5236" s="196"/>
    </row>
    <row r="5237" spans="21:22" ht="15.75">
      <c r="U5237" s="196"/>
      <c r="V5237" s="196"/>
    </row>
    <row r="5238" spans="21:22" ht="15.75">
      <c r="U5238" s="196"/>
      <c r="V5238" s="196"/>
    </row>
    <row r="5239" spans="21:22" ht="15.75">
      <c r="U5239" s="196"/>
      <c r="V5239" s="196"/>
    </row>
    <row r="5240" spans="21:22" ht="15.75">
      <c r="U5240" s="196"/>
      <c r="V5240" s="196"/>
    </row>
    <row r="5241" spans="21:22" ht="15.75">
      <c r="U5241" s="196"/>
      <c r="V5241" s="196"/>
    </row>
    <row r="5242" spans="21:22" ht="15.75">
      <c r="U5242" s="196"/>
      <c r="V5242" s="196"/>
    </row>
    <row r="5243" spans="21:22" ht="15.75">
      <c r="U5243" s="196"/>
      <c r="V5243" s="196"/>
    </row>
    <row r="5244" spans="21:22" ht="15.75">
      <c r="U5244" s="196"/>
      <c r="V5244" s="196"/>
    </row>
    <row r="5245" spans="21:22" ht="15.75">
      <c r="U5245" s="196"/>
      <c r="V5245" s="196"/>
    </row>
    <row r="5246" spans="21:22" ht="15.75">
      <c r="U5246" s="196"/>
      <c r="V5246" s="196"/>
    </row>
    <row r="5247" spans="21:22" ht="15.75">
      <c r="U5247" s="196"/>
      <c r="V5247" s="196"/>
    </row>
    <row r="5248" spans="21:22" ht="15.75">
      <c r="U5248" s="196"/>
      <c r="V5248" s="196"/>
    </row>
    <row r="5249" spans="21:22" ht="15.75">
      <c r="U5249" s="196"/>
      <c r="V5249" s="196"/>
    </row>
    <row r="5250" spans="21:22" ht="15.75">
      <c r="U5250" s="196"/>
      <c r="V5250" s="196"/>
    </row>
    <row r="5251" spans="21:22" ht="15.75">
      <c r="U5251" s="196"/>
      <c r="V5251" s="196"/>
    </row>
    <row r="5252" spans="21:22" ht="15.75">
      <c r="U5252" s="196"/>
      <c r="V5252" s="196"/>
    </row>
    <row r="5253" spans="21:22" ht="15.75">
      <c r="U5253" s="196"/>
      <c r="V5253" s="196"/>
    </row>
    <row r="5254" spans="21:22" ht="15.75">
      <c r="U5254" s="196"/>
      <c r="V5254" s="196"/>
    </row>
    <row r="5255" spans="21:22" ht="15.75">
      <c r="U5255" s="196"/>
      <c r="V5255" s="196"/>
    </row>
    <row r="5256" spans="21:22" ht="15.75">
      <c r="U5256" s="196"/>
      <c r="V5256" s="196"/>
    </row>
    <row r="5257" spans="21:22" ht="15.75">
      <c r="U5257" s="196"/>
      <c r="V5257" s="196"/>
    </row>
    <row r="5258" spans="21:22" ht="15.75">
      <c r="U5258" s="196"/>
      <c r="V5258" s="196"/>
    </row>
    <row r="5259" spans="21:22" ht="15.75">
      <c r="U5259" s="196"/>
      <c r="V5259" s="196"/>
    </row>
    <row r="5260" spans="21:22" ht="15.75">
      <c r="U5260" s="196"/>
      <c r="V5260" s="196"/>
    </row>
    <row r="5261" spans="21:22" ht="15.75">
      <c r="U5261" s="196"/>
      <c r="V5261" s="196"/>
    </row>
    <row r="5262" spans="21:22" ht="15.75">
      <c r="U5262" s="196"/>
      <c r="V5262" s="196"/>
    </row>
    <row r="5263" spans="21:22" ht="15.75">
      <c r="U5263" s="196"/>
      <c r="V5263" s="196"/>
    </row>
    <row r="5264" spans="21:22" ht="15.75">
      <c r="U5264" s="196"/>
      <c r="V5264" s="196"/>
    </row>
    <row r="5265" spans="21:22" ht="15.75">
      <c r="U5265" s="196"/>
      <c r="V5265" s="196"/>
    </row>
    <row r="5266" spans="21:22" ht="15.75">
      <c r="U5266" s="196"/>
      <c r="V5266" s="196"/>
    </row>
    <row r="5267" spans="21:22" ht="15.75">
      <c r="U5267" s="196"/>
      <c r="V5267" s="196"/>
    </row>
    <row r="5268" spans="21:22" ht="15.75">
      <c r="U5268" s="196"/>
      <c r="V5268" s="196"/>
    </row>
    <row r="5269" spans="21:22" ht="15.75">
      <c r="U5269" s="196"/>
      <c r="V5269" s="196"/>
    </row>
    <row r="5270" spans="21:22" ht="15.75">
      <c r="U5270" s="196"/>
      <c r="V5270" s="196"/>
    </row>
    <row r="5271" spans="21:22" ht="15.75">
      <c r="U5271" s="196"/>
      <c r="V5271" s="196"/>
    </row>
    <row r="5272" spans="21:22" ht="15.75">
      <c r="U5272" s="196"/>
      <c r="V5272" s="196"/>
    </row>
    <row r="5273" spans="21:22" ht="15.75">
      <c r="U5273" s="196"/>
      <c r="V5273" s="196"/>
    </row>
    <row r="5274" spans="21:22" ht="15.75">
      <c r="U5274" s="196"/>
      <c r="V5274" s="196"/>
    </row>
    <row r="5275" spans="21:22" ht="15.75">
      <c r="U5275" s="196"/>
      <c r="V5275" s="196"/>
    </row>
    <row r="5276" spans="21:22" ht="15.75">
      <c r="U5276" s="196"/>
      <c r="V5276" s="196"/>
    </row>
    <row r="5277" spans="21:22" ht="15.75">
      <c r="U5277" s="196"/>
      <c r="V5277" s="196"/>
    </row>
    <row r="5278" spans="21:22" ht="15.75">
      <c r="U5278" s="196"/>
      <c r="V5278" s="196"/>
    </row>
    <row r="5279" spans="21:22" ht="15.75">
      <c r="U5279" s="196"/>
      <c r="V5279" s="196"/>
    </row>
    <row r="5280" spans="21:22" ht="15.75">
      <c r="U5280" s="196"/>
      <c r="V5280" s="196"/>
    </row>
    <row r="5281" spans="21:22" ht="15.75">
      <c r="U5281" s="196"/>
      <c r="V5281" s="196"/>
    </row>
    <row r="5282" spans="21:22" ht="15.75">
      <c r="U5282" s="196"/>
      <c r="V5282" s="196"/>
    </row>
    <row r="5283" spans="21:22" ht="15.75">
      <c r="U5283" s="196"/>
      <c r="V5283" s="196"/>
    </row>
    <row r="5284" spans="21:22" ht="15.75">
      <c r="U5284" s="196"/>
      <c r="V5284" s="196"/>
    </row>
    <row r="5285" spans="21:22" ht="15.75">
      <c r="U5285" s="196"/>
      <c r="V5285" s="196"/>
    </row>
    <row r="5286" spans="21:22" ht="15.75">
      <c r="U5286" s="196"/>
      <c r="V5286" s="196"/>
    </row>
    <row r="5287" spans="21:22" ht="15.75">
      <c r="U5287" s="196"/>
      <c r="V5287" s="196"/>
    </row>
    <row r="5288" spans="21:22" ht="15.75">
      <c r="U5288" s="196"/>
      <c r="V5288" s="196"/>
    </row>
    <row r="5289" spans="21:22" ht="15.75">
      <c r="U5289" s="196"/>
      <c r="V5289" s="196"/>
    </row>
    <row r="5290" spans="21:22" ht="15.75">
      <c r="U5290" s="196"/>
      <c r="V5290" s="196"/>
    </row>
    <row r="5291" spans="21:22" ht="15.75">
      <c r="U5291" s="196"/>
      <c r="V5291" s="196"/>
    </row>
    <row r="5292" spans="21:22" ht="15.75">
      <c r="U5292" s="196"/>
      <c r="V5292" s="196"/>
    </row>
    <row r="5293" spans="21:22" ht="15.75">
      <c r="U5293" s="196"/>
      <c r="V5293" s="196"/>
    </row>
    <row r="5294" spans="21:22" ht="15.75">
      <c r="U5294" s="196"/>
      <c r="V5294" s="196"/>
    </row>
    <row r="5295" spans="21:22" ht="15.75">
      <c r="U5295" s="196"/>
      <c r="V5295" s="196"/>
    </row>
    <row r="5296" spans="21:22" ht="15.75">
      <c r="U5296" s="196"/>
      <c r="V5296" s="196"/>
    </row>
    <row r="5297" spans="21:22" ht="15.75">
      <c r="U5297" s="196"/>
      <c r="V5297" s="196"/>
    </row>
    <row r="5298" spans="21:22" ht="15.75">
      <c r="U5298" s="196"/>
      <c r="V5298" s="196"/>
    </row>
    <row r="5299" spans="21:22" ht="15.75">
      <c r="U5299" s="196"/>
      <c r="V5299" s="196"/>
    </row>
    <row r="5300" spans="21:22" ht="15.75">
      <c r="U5300" s="196"/>
      <c r="V5300" s="196"/>
    </row>
    <row r="5301" spans="21:22" ht="15.75">
      <c r="U5301" s="196"/>
      <c r="V5301" s="196"/>
    </row>
    <row r="5302" spans="21:22" ht="15.75">
      <c r="U5302" s="196"/>
      <c r="V5302" s="196"/>
    </row>
    <row r="5303" spans="21:22" ht="15.75">
      <c r="U5303" s="196"/>
      <c r="V5303" s="196"/>
    </row>
    <row r="5304" spans="21:22" ht="15.75">
      <c r="U5304" s="196"/>
      <c r="V5304" s="196"/>
    </row>
    <row r="5305" spans="21:22" ht="15.75">
      <c r="U5305" s="196"/>
      <c r="V5305" s="196"/>
    </row>
    <row r="5306" spans="21:22" ht="15.75">
      <c r="U5306" s="196"/>
      <c r="V5306" s="196"/>
    </row>
    <row r="5307" spans="21:22" ht="15.75">
      <c r="U5307" s="196"/>
      <c r="V5307" s="196"/>
    </row>
    <row r="5308" spans="21:22" ht="15.75">
      <c r="U5308" s="196"/>
      <c r="V5308" s="196"/>
    </row>
    <row r="5309" spans="21:22" ht="15.75">
      <c r="U5309" s="196"/>
      <c r="V5309" s="196"/>
    </row>
    <row r="5310" spans="21:22" ht="15.75">
      <c r="U5310" s="196"/>
      <c r="V5310" s="196"/>
    </row>
    <row r="5311" spans="21:22" ht="15.75">
      <c r="U5311" s="196"/>
      <c r="V5311" s="196"/>
    </row>
    <row r="5312" spans="21:22" ht="15.75">
      <c r="U5312" s="196"/>
      <c r="V5312" s="196"/>
    </row>
    <row r="5313" spans="21:22" ht="15.75">
      <c r="U5313" s="196"/>
      <c r="V5313" s="196"/>
    </row>
    <row r="5314" spans="21:22" ht="15.75">
      <c r="U5314" s="196"/>
      <c r="V5314" s="196"/>
    </row>
    <row r="5315" spans="21:22" ht="15.75">
      <c r="U5315" s="196"/>
      <c r="V5315" s="196"/>
    </row>
    <row r="5316" spans="21:22" ht="15.75">
      <c r="U5316" s="196"/>
      <c r="V5316" s="196"/>
    </row>
    <row r="5317" spans="21:22" ht="15.75">
      <c r="U5317" s="196"/>
      <c r="V5317" s="196"/>
    </row>
    <row r="5318" spans="21:22" ht="15.75">
      <c r="U5318" s="196"/>
      <c r="V5318" s="196"/>
    </row>
    <row r="5319" spans="21:22" ht="15.75">
      <c r="U5319" s="196"/>
      <c r="V5319" s="196"/>
    </row>
    <row r="5320" spans="21:22" ht="15.75">
      <c r="U5320" s="196"/>
      <c r="V5320" s="196"/>
    </row>
    <row r="5321" spans="21:22" ht="15.75">
      <c r="U5321" s="196"/>
      <c r="V5321" s="196"/>
    </row>
    <row r="5322" spans="21:22" ht="15.75">
      <c r="U5322" s="196"/>
      <c r="V5322" s="196"/>
    </row>
    <row r="5323" spans="21:22" ht="15.75">
      <c r="U5323" s="196"/>
      <c r="V5323" s="196"/>
    </row>
    <row r="5324" spans="21:22" ht="15.75">
      <c r="U5324" s="196"/>
      <c r="V5324" s="196"/>
    </row>
    <row r="5325" spans="21:22" ht="15.75">
      <c r="U5325" s="196"/>
      <c r="V5325" s="196"/>
    </row>
    <row r="5326" spans="21:22" ht="15.75">
      <c r="U5326" s="196"/>
      <c r="V5326" s="196"/>
    </row>
    <row r="5327" spans="21:22" ht="15.75">
      <c r="U5327" s="196"/>
      <c r="V5327" s="196"/>
    </row>
    <row r="5328" spans="21:22" ht="15.75">
      <c r="U5328" s="196"/>
      <c r="V5328" s="196"/>
    </row>
    <row r="5329" spans="21:22" ht="15.75">
      <c r="U5329" s="196"/>
      <c r="V5329" s="196"/>
    </row>
    <row r="5330" spans="21:22" ht="15.75">
      <c r="U5330" s="196"/>
      <c r="V5330" s="196"/>
    </row>
    <row r="5331" spans="21:22" ht="15.75">
      <c r="U5331" s="196"/>
      <c r="V5331" s="196"/>
    </row>
    <row r="5332" spans="21:22" ht="15.75">
      <c r="U5332" s="196"/>
      <c r="V5332" s="196"/>
    </row>
    <row r="5333" spans="21:22" ht="15.75">
      <c r="U5333" s="196"/>
      <c r="V5333" s="196"/>
    </row>
    <row r="5334" spans="21:22" ht="15.75">
      <c r="U5334" s="196"/>
      <c r="V5334" s="196"/>
    </row>
    <row r="5335" spans="21:22" ht="15.75">
      <c r="U5335" s="196"/>
      <c r="V5335" s="196"/>
    </row>
    <row r="5336" spans="21:22" ht="15.75">
      <c r="U5336" s="196"/>
      <c r="V5336" s="196"/>
    </row>
    <row r="5337" spans="21:22" ht="15.75">
      <c r="U5337" s="196"/>
      <c r="V5337" s="196"/>
    </row>
    <row r="5338" spans="21:22" ht="15.75">
      <c r="U5338" s="196"/>
      <c r="V5338" s="196"/>
    </row>
    <row r="5339" spans="21:22" ht="15.75">
      <c r="U5339" s="196"/>
      <c r="V5339" s="196"/>
    </row>
    <row r="5340" spans="21:22" ht="15.75">
      <c r="U5340" s="196"/>
      <c r="V5340" s="196"/>
    </row>
    <row r="5341" spans="21:22" ht="15.75">
      <c r="U5341" s="196"/>
      <c r="V5341" s="196"/>
    </row>
    <row r="5342" spans="21:22" ht="15.75">
      <c r="U5342" s="196"/>
      <c r="V5342" s="196"/>
    </row>
    <row r="5343" spans="21:22" ht="15.75">
      <c r="U5343" s="196"/>
      <c r="V5343" s="196"/>
    </row>
    <row r="5344" spans="21:22" ht="15.75">
      <c r="U5344" s="196"/>
      <c r="V5344" s="196"/>
    </row>
    <row r="5345" spans="21:22" ht="15.75">
      <c r="U5345" s="196"/>
      <c r="V5345" s="196"/>
    </row>
    <row r="5346" spans="21:22" ht="15.75">
      <c r="U5346" s="196"/>
      <c r="V5346" s="196"/>
    </row>
    <row r="5347" spans="21:22" ht="15.75">
      <c r="U5347" s="196"/>
      <c r="V5347" s="196"/>
    </row>
    <row r="5348" spans="21:22" ht="15.75">
      <c r="U5348" s="196"/>
      <c r="V5348" s="196"/>
    </row>
    <row r="5349" spans="21:22" ht="15.75">
      <c r="U5349" s="196"/>
      <c r="V5349" s="196"/>
    </row>
    <row r="5350" spans="21:22" ht="15.75">
      <c r="U5350" s="196"/>
      <c r="V5350" s="196"/>
    </row>
    <row r="5351" spans="21:22" ht="15.75">
      <c r="U5351" s="196"/>
      <c r="V5351" s="196"/>
    </row>
    <row r="5352" spans="21:22" ht="15.75">
      <c r="U5352" s="196"/>
      <c r="V5352" s="196"/>
    </row>
    <row r="5353" spans="21:22" ht="15.75">
      <c r="U5353" s="196"/>
      <c r="V5353" s="196"/>
    </row>
    <row r="5354" spans="21:22" ht="15.75">
      <c r="U5354" s="196"/>
      <c r="V5354" s="196"/>
    </row>
    <row r="5355" spans="21:22" ht="15.75">
      <c r="U5355" s="196"/>
      <c r="V5355" s="196"/>
    </row>
    <row r="5356" spans="21:22" ht="15.75">
      <c r="U5356" s="196"/>
      <c r="V5356" s="196"/>
    </row>
    <row r="5357" spans="21:22" ht="15.75">
      <c r="U5357" s="196"/>
      <c r="V5357" s="196"/>
    </row>
    <row r="5358" spans="21:22" ht="15.75">
      <c r="U5358" s="196"/>
      <c r="V5358" s="196"/>
    </row>
    <row r="5359" spans="21:22" ht="15.75">
      <c r="U5359" s="196"/>
      <c r="V5359" s="196"/>
    </row>
    <row r="5360" spans="21:22" ht="15.75">
      <c r="U5360" s="196"/>
      <c r="V5360" s="196"/>
    </row>
    <row r="5361" spans="21:22" ht="15.75">
      <c r="U5361" s="196"/>
      <c r="V5361" s="196"/>
    </row>
    <row r="5362" spans="21:22" ht="15.75">
      <c r="U5362" s="196"/>
      <c r="V5362" s="196"/>
    </row>
    <row r="5363" spans="21:22" ht="15.75">
      <c r="U5363" s="196"/>
      <c r="V5363" s="196"/>
    </row>
    <row r="5364" spans="21:22" ht="15.75">
      <c r="U5364" s="196"/>
      <c r="V5364" s="196"/>
    </row>
    <row r="5365" spans="21:22" ht="15.75">
      <c r="U5365" s="196"/>
      <c r="V5365" s="196"/>
    </row>
    <row r="5366" spans="21:22" ht="15.75">
      <c r="U5366" s="196"/>
      <c r="V5366" s="196"/>
    </row>
    <row r="5367" spans="21:22" ht="15.75">
      <c r="U5367" s="196"/>
      <c r="V5367" s="196"/>
    </row>
    <row r="5368" spans="21:22" ht="15.75">
      <c r="U5368" s="196"/>
      <c r="V5368" s="196"/>
    </row>
    <row r="5369" spans="21:22" ht="15.75">
      <c r="U5369" s="196"/>
      <c r="V5369" s="196"/>
    </row>
    <row r="5370" spans="21:22" ht="15.75">
      <c r="U5370" s="196"/>
      <c r="V5370" s="196"/>
    </row>
    <row r="5371" spans="21:22" ht="15.75">
      <c r="U5371" s="196"/>
      <c r="V5371" s="196"/>
    </row>
    <row r="5372" spans="21:22" ht="15.75">
      <c r="U5372" s="196"/>
      <c r="V5372" s="196"/>
    </row>
    <row r="5373" spans="21:22" ht="15.75">
      <c r="U5373" s="196"/>
      <c r="V5373" s="196"/>
    </row>
    <row r="5374" spans="21:22" ht="15.75">
      <c r="U5374" s="196"/>
      <c r="V5374" s="196"/>
    </row>
    <row r="5375" spans="21:22" ht="15.75">
      <c r="U5375" s="196"/>
      <c r="V5375" s="196"/>
    </row>
    <row r="5376" spans="21:22" ht="15.75">
      <c r="U5376" s="196"/>
      <c r="V5376" s="196"/>
    </row>
    <row r="5377" spans="21:22" ht="15.75">
      <c r="U5377" s="196"/>
      <c r="V5377" s="196"/>
    </row>
    <row r="5378" spans="21:22" ht="15.75">
      <c r="U5378" s="196"/>
      <c r="V5378" s="196"/>
    </row>
    <row r="5379" spans="21:22" ht="15.75">
      <c r="U5379" s="196"/>
      <c r="V5379" s="196"/>
    </row>
    <row r="5380" spans="21:22" ht="15.75">
      <c r="U5380" s="196"/>
      <c r="V5380" s="196"/>
    </row>
    <row r="5381" spans="21:22" ht="15.75">
      <c r="U5381" s="196"/>
      <c r="V5381" s="196"/>
    </row>
    <row r="5382" spans="21:22" ht="15.75">
      <c r="U5382" s="196"/>
      <c r="V5382" s="196"/>
    </row>
    <row r="5383" spans="21:22" ht="15.75">
      <c r="U5383" s="196"/>
      <c r="V5383" s="196"/>
    </row>
    <row r="5384" spans="21:22" ht="15.75">
      <c r="U5384" s="196"/>
      <c r="V5384" s="196"/>
    </row>
    <row r="5385" spans="21:22" ht="15.75">
      <c r="U5385" s="196"/>
      <c r="V5385" s="196"/>
    </row>
    <row r="5386" spans="21:22" ht="15.75">
      <c r="U5386" s="196"/>
      <c r="V5386" s="196"/>
    </row>
    <row r="5387" spans="21:22" ht="15.75">
      <c r="U5387" s="196"/>
      <c r="V5387" s="196"/>
    </row>
    <row r="5388" spans="21:22" ht="15.75">
      <c r="U5388" s="196"/>
      <c r="V5388" s="196"/>
    </row>
    <row r="5389" spans="21:22" ht="15.75">
      <c r="U5389" s="196"/>
      <c r="V5389" s="196"/>
    </row>
    <row r="5390" spans="21:22" ht="15.75">
      <c r="U5390" s="196"/>
      <c r="V5390" s="196"/>
    </row>
    <row r="5391" spans="21:22" ht="15.75">
      <c r="U5391" s="196"/>
      <c r="V5391" s="196"/>
    </row>
    <row r="5392" spans="21:22" ht="15.75">
      <c r="U5392" s="196"/>
      <c r="V5392" s="196"/>
    </row>
    <row r="5393" spans="21:22" ht="15.75">
      <c r="U5393" s="196"/>
      <c r="V5393" s="196"/>
    </row>
    <row r="5394" spans="21:22" ht="15.75">
      <c r="U5394" s="196"/>
      <c r="V5394" s="196"/>
    </row>
    <row r="5395" spans="21:22" ht="15.75">
      <c r="U5395" s="196"/>
      <c r="V5395" s="196"/>
    </row>
    <row r="5396" spans="21:22" ht="15.75">
      <c r="U5396" s="196"/>
      <c r="V5396" s="196"/>
    </row>
    <row r="5397" spans="21:22" ht="15.75">
      <c r="U5397" s="196"/>
      <c r="V5397" s="196"/>
    </row>
    <row r="5398" spans="21:22" ht="15.75">
      <c r="U5398" s="196"/>
      <c r="V5398" s="196"/>
    </row>
    <row r="5399" spans="21:22" ht="15.75">
      <c r="U5399" s="196"/>
      <c r="V5399" s="196"/>
    </row>
    <row r="5400" spans="21:22" ht="15.75">
      <c r="U5400" s="196"/>
      <c r="V5400" s="196"/>
    </row>
    <row r="5401" spans="21:22" ht="15.75">
      <c r="U5401" s="196"/>
      <c r="V5401" s="196"/>
    </row>
    <row r="5402" spans="21:22" ht="15.75">
      <c r="U5402" s="196"/>
      <c r="V5402" s="196"/>
    </row>
    <row r="5403" spans="21:22" ht="15.75">
      <c r="U5403" s="196"/>
      <c r="V5403" s="196"/>
    </row>
    <row r="5404" spans="21:22" ht="15.75">
      <c r="U5404" s="196"/>
      <c r="V5404" s="196"/>
    </row>
    <row r="5405" spans="21:22" ht="15.75">
      <c r="U5405" s="196"/>
      <c r="V5405" s="196"/>
    </row>
    <row r="5406" spans="21:22" ht="15.75">
      <c r="U5406" s="196"/>
      <c r="V5406" s="196"/>
    </row>
    <row r="5407" spans="21:22" ht="15.75">
      <c r="U5407" s="196"/>
      <c r="V5407" s="196"/>
    </row>
    <row r="5408" spans="21:22" ht="15.75">
      <c r="U5408" s="196"/>
      <c r="V5408" s="196"/>
    </row>
    <row r="5409" spans="21:22" ht="15.75">
      <c r="U5409" s="196"/>
      <c r="V5409" s="196"/>
    </row>
    <row r="5410" spans="21:22" ht="15.75">
      <c r="U5410" s="196"/>
      <c r="V5410" s="196"/>
    </row>
    <row r="5411" spans="21:22" ht="15.75">
      <c r="U5411" s="196"/>
      <c r="V5411" s="196"/>
    </row>
    <row r="5412" spans="21:22" ht="15.75">
      <c r="U5412" s="196"/>
      <c r="V5412" s="196"/>
    </row>
    <row r="5413" spans="21:22" ht="15.75">
      <c r="U5413" s="196"/>
      <c r="V5413" s="196"/>
    </row>
    <row r="5414" spans="21:22" ht="15.75">
      <c r="U5414" s="196"/>
      <c r="V5414" s="196"/>
    </row>
    <row r="5415" spans="21:22" ht="15.75">
      <c r="U5415" s="196"/>
      <c r="V5415" s="196"/>
    </row>
    <row r="5416" spans="21:22" ht="15.75">
      <c r="U5416" s="196"/>
      <c r="V5416" s="196"/>
    </row>
    <row r="5417" spans="21:22" ht="15.75">
      <c r="U5417" s="196"/>
      <c r="V5417" s="196"/>
    </row>
    <row r="5418" spans="21:22" ht="15.75">
      <c r="U5418" s="196"/>
      <c r="V5418" s="196"/>
    </row>
    <row r="5419" spans="21:22" ht="15.75">
      <c r="U5419" s="196"/>
      <c r="V5419" s="196"/>
    </row>
    <row r="5420" spans="21:22" ht="15.75">
      <c r="U5420" s="196"/>
      <c r="V5420" s="196"/>
    </row>
    <row r="5421" spans="21:22" ht="15.75">
      <c r="U5421" s="196"/>
      <c r="V5421" s="196"/>
    </row>
    <row r="5422" spans="21:22" ht="15.75">
      <c r="U5422" s="196"/>
      <c r="V5422" s="196"/>
    </row>
    <row r="5423" spans="21:22" ht="15.75">
      <c r="U5423" s="196"/>
      <c r="V5423" s="196"/>
    </row>
    <row r="5424" spans="21:22" ht="15.75">
      <c r="U5424" s="196"/>
      <c r="V5424" s="196"/>
    </row>
    <row r="5425" spans="21:22" ht="15.75">
      <c r="U5425" s="196"/>
      <c r="V5425" s="196"/>
    </row>
    <row r="5426" spans="21:22" ht="15.75">
      <c r="U5426" s="196"/>
      <c r="V5426" s="196"/>
    </row>
    <row r="5427" spans="21:22" ht="15.75">
      <c r="U5427" s="196"/>
      <c r="V5427" s="196"/>
    </row>
    <row r="5428" spans="21:22" ht="15.75">
      <c r="U5428" s="196"/>
      <c r="V5428" s="196"/>
    </row>
    <row r="5429" spans="21:22" ht="15.75">
      <c r="U5429" s="196"/>
      <c r="V5429" s="196"/>
    </row>
    <row r="5430" spans="21:22" ht="15.75">
      <c r="U5430" s="196"/>
      <c r="V5430" s="196"/>
    </row>
    <row r="5431" spans="21:22" ht="15.75">
      <c r="U5431" s="196"/>
      <c r="V5431" s="196"/>
    </row>
    <row r="5432" spans="21:22" ht="15.75">
      <c r="U5432" s="196"/>
      <c r="V5432" s="196"/>
    </row>
    <row r="5433" spans="21:22" ht="15.75">
      <c r="U5433" s="196"/>
      <c r="V5433" s="196"/>
    </row>
    <row r="5434" spans="21:22" ht="15.75">
      <c r="U5434" s="196"/>
      <c r="V5434" s="196"/>
    </row>
    <row r="5435" spans="21:22" ht="15.75">
      <c r="U5435" s="196"/>
      <c r="V5435" s="196"/>
    </row>
    <row r="5436" spans="21:22" ht="15.75">
      <c r="U5436" s="196"/>
      <c r="V5436" s="196"/>
    </row>
    <row r="5437" spans="21:22" ht="15.75">
      <c r="U5437" s="196"/>
      <c r="V5437" s="196"/>
    </row>
    <row r="5438" spans="21:22" ht="15.75">
      <c r="U5438" s="196"/>
      <c r="V5438" s="196"/>
    </row>
    <row r="5439" spans="21:22" ht="15.75">
      <c r="U5439" s="196"/>
      <c r="V5439" s="196"/>
    </row>
    <row r="5440" spans="21:22" ht="15.75">
      <c r="U5440" s="196"/>
      <c r="V5440" s="196"/>
    </row>
    <row r="5441" spans="21:22" ht="15.75">
      <c r="U5441" s="196"/>
      <c r="V5441" s="196"/>
    </row>
    <row r="5442" spans="21:22" ht="15.75">
      <c r="U5442" s="196"/>
      <c r="V5442" s="196"/>
    </row>
    <row r="5443" spans="21:22" ht="15.75">
      <c r="U5443" s="196"/>
      <c r="V5443" s="196"/>
    </row>
    <row r="5444" spans="21:22" ht="15.75">
      <c r="U5444" s="196"/>
      <c r="V5444" s="196"/>
    </row>
    <row r="5445" spans="21:22" ht="15.75">
      <c r="U5445" s="196"/>
      <c r="V5445" s="196"/>
    </row>
    <row r="5446" spans="21:22" ht="15.75">
      <c r="U5446" s="196"/>
      <c r="V5446" s="196"/>
    </row>
    <row r="5447" spans="21:22" ht="15.75">
      <c r="U5447" s="196"/>
      <c r="V5447" s="196"/>
    </row>
    <row r="5448" spans="21:22" ht="15.75">
      <c r="U5448" s="196"/>
      <c r="V5448" s="196"/>
    </row>
    <row r="5449" spans="21:22" ht="15.75">
      <c r="U5449" s="196"/>
      <c r="V5449" s="196"/>
    </row>
    <row r="5450" spans="21:22" ht="15.75">
      <c r="U5450" s="196"/>
      <c r="V5450" s="196"/>
    </row>
    <row r="5451" spans="21:22" ht="15.75">
      <c r="U5451" s="196"/>
      <c r="V5451" s="196"/>
    </row>
    <row r="5452" spans="21:22" ht="15.75">
      <c r="U5452" s="196"/>
      <c r="V5452" s="196"/>
    </row>
    <row r="5453" spans="21:22" ht="15.75">
      <c r="U5453" s="196"/>
      <c r="V5453" s="196"/>
    </row>
    <row r="5454" spans="21:22" ht="15.75">
      <c r="U5454" s="196"/>
      <c r="V5454" s="196"/>
    </row>
    <row r="5455" spans="21:22" ht="15.75">
      <c r="U5455" s="196"/>
      <c r="V5455" s="196"/>
    </row>
    <row r="5456" spans="21:22" ht="15.75">
      <c r="U5456" s="196"/>
      <c r="V5456" s="196"/>
    </row>
    <row r="5457" spans="21:22" ht="15.75">
      <c r="U5457" s="196"/>
      <c r="V5457" s="196"/>
    </row>
    <row r="5458" spans="21:22" ht="15.75">
      <c r="U5458" s="196"/>
      <c r="V5458" s="196"/>
    </row>
    <row r="5459" spans="21:22" ht="15.75">
      <c r="U5459" s="196"/>
      <c r="V5459" s="196"/>
    </row>
    <row r="5460" spans="21:22" ht="15.75">
      <c r="U5460" s="196"/>
      <c r="V5460" s="196"/>
    </row>
    <row r="5461" spans="21:22" ht="15.75">
      <c r="U5461" s="196"/>
      <c r="V5461" s="196"/>
    </row>
    <row r="5462" spans="21:22" ht="15.75">
      <c r="U5462" s="196"/>
      <c r="V5462" s="196"/>
    </row>
    <row r="5463" spans="21:22" ht="15.75">
      <c r="U5463" s="196"/>
      <c r="V5463" s="196"/>
    </row>
    <row r="5464" spans="21:22" ht="15.75">
      <c r="U5464" s="196"/>
      <c r="V5464" s="196"/>
    </row>
    <row r="5465" spans="21:22" ht="15.75">
      <c r="U5465" s="196"/>
      <c r="V5465" s="196"/>
    </row>
    <row r="5466" spans="21:22" ht="15.75">
      <c r="U5466" s="196"/>
      <c r="V5466" s="196"/>
    </row>
    <row r="5467" spans="21:22" ht="15.75">
      <c r="U5467" s="196"/>
      <c r="V5467" s="196"/>
    </row>
    <row r="5468" spans="21:22" ht="15.75">
      <c r="U5468" s="196"/>
      <c r="V5468" s="196"/>
    </row>
    <row r="5469" spans="21:22" ht="15.75">
      <c r="U5469" s="196"/>
      <c r="V5469" s="196"/>
    </row>
    <row r="5470" spans="21:22" ht="15.75">
      <c r="U5470" s="196"/>
      <c r="V5470" s="196"/>
    </row>
    <row r="5471" spans="21:22" ht="15.75">
      <c r="U5471" s="196"/>
      <c r="V5471" s="196"/>
    </row>
    <row r="5472" spans="21:22" ht="15.75">
      <c r="U5472" s="196"/>
      <c r="V5472" s="196"/>
    </row>
    <row r="5473" spans="21:22" ht="15.75">
      <c r="U5473" s="196"/>
      <c r="V5473" s="196"/>
    </row>
    <row r="5474" spans="21:22" ht="15.75">
      <c r="U5474" s="196"/>
      <c r="V5474" s="196"/>
    </row>
    <row r="5475" spans="21:22" ht="15.75">
      <c r="U5475" s="196"/>
      <c r="V5475" s="196"/>
    </row>
    <row r="5476" spans="21:22" ht="15.75">
      <c r="U5476" s="196"/>
      <c r="V5476" s="196"/>
    </row>
    <row r="5477" spans="21:22" ht="15.75">
      <c r="U5477" s="196"/>
      <c r="V5477" s="196"/>
    </row>
    <row r="5478" spans="21:22" ht="15.75">
      <c r="U5478" s="196"/>
      <c r="V5478" s="196"/>
    </row>
    <row r="5479" spans="21:22" ht="15.75">
      <c r="U5479" s="196"/>
      <c r="V5479" s="196"/>
    </row>
    <row r="5480" spans="21:22" ht="15.75">
      <c r="U5480" s="196"/>
      <c r="V5480" s="196"/>
    </row>
    <row r="5481" spans="21:22" ht="15.75">
      <c r="U5481" s="196"/>
      <c r="V5481" s="196"/>
    </row>
    <row r="5482" spans="21:22" ht="15.75">
      <c r="U5482" s="196"/>
      <c r="V5482" s="196"/>
    </row>
    <row r="5483" spans="21:22" ht="15.75">
      <c r="U5483" s="196"/>
      <c r="V5483" s="196"/>
    </row>
    <row r="5484" spans="21:22" ht="15.75">
      <c r="U5484" s="196"/>
      <c r="V5484" s="196"/>
    </row>
    <row r="5485" spans="21:22" ht="15.75">
      <c r="U5485" s="196"/>
      <c r="V5485" s="196"/>
    </row>
    <row r="5486" spans="21:22" ht="15.75">
      <c r="U5486" s="196"/>
      <c r="V5486" s="196"/>
    </row>
    <row r="5487" spans="21:22" ht="15.75">
      <c r="U5487" s="196"/>
      <c r="V5487" s="196"/>
    </row>
    <row r="5488" spans="21:22" ht="15.75">
      <c r="U5488" s="196"/>
      <c r="V5488" s="196"/>
    </row>
    <row r="5489" spans="21:22" ht="15.75">
      <c r="U5489" s="196"/>
      <c r="V5489" s="196"/>
    </row>
    <row r="5490" spans="21:22" ht="15.75">
      <c r="U5490" s="196"/>
      <c r="V5490" s="196"/>
    </row>
    <row r="5491" spans="21:22" ht="15.75">
      <c r="U5491" s="196"/>
      <c r="V5491" s="196"/>
    </row>
    <row r="5492" spans="21:22" ht="15.75">
      <c r="U5492" s="196"/>
      <c r="V5492" s="196"/>
    </row>
    <row r="5493" spans="21:22" ht="15.75">
      <c r="U5493" s="196"/>
      <c r="V5493" s="196"/>
    </row>
    <row r="5494" spans="21:22" ht="15.75">
      <c r="U5494" s="196"/>
      <c r="V5494" s="196"/>
    </row>
    <row r="5495" spans="21:22" ht="15.75">
      <c r="U5495" s="196"/>
      <c r="V5495" s="196"/>
    </row>
    <row r="5496" spans="21:22" ht="15.75">
      <c r="U5496" s="196"/>
      <c r="V5496" s="196"/>
    </row>
    <row r="5497" spans="21:22" ht="15.75">
      <c r="U5497" s="196"/>
      <c r="V5497" s="196"/>
    </row>
    <row r="5498" spans="21:22" ht="15.75">
      <c r="U5498" s="196"/>
      <c r="V5498" s="196"/>
    </row>
    <row r="5499" spans="21:22" ht="15.75">
      <c r="U5499" s="196"/>
      <c r="V5499" s="196"/>
    </row>
    <row r="5500" spans="21:22" ht="15.75">
      <c r="U5500" s="196"/>
      <c r="V5500" s="196"/>
    </row>
    <row r="5501" spans="21:22" ht="15.75">
      <c r="U5501" s="196"/>
      <c r="V5501" s="196"/>
    </row>
    <row r="5502" spans="21:22" ht="15.75">
      <c r="U5502" s="196"/>
      <c r="V5502" s="196"/>
    </row>
    <row r="5503" spans="21:22" ht="15.75">
      <c r="U5503" s="196"/>
      <c r="V5503" s="196"/>
    </row>
    <row r="5504" spans="21:22" ht="15.75">
      <c r="U5504" s="196"/>
      <c r="V5504" s="196"/>
    </row>
    <row r="5505" spans="21:22" ht="15.75">
      <c r="U5505" s="196"/>
      <c r="V5505" s="196"/>
    </row>
    <row r="5506" spans="21:22" ht="15.75">
      <c r="U5506" s="196"/>
      <c r="V5506" s="196"/>
    </row>
    <row r="5507" spans="21:22" ht="15.75">
      <c r="U5507" s="196"/>
      <c r="V5507" s="196"/>
    </row>
    <row r="5508" spans="21:22" ht="15.75">
      <c r="U5508" s="196"/>
      <c r="V5508" s="196"/>
    </row>
    <row r="5509" spans="21:22" ht="15.75">
      <c r="U5509" s="196"/>
      <c r="V5509" s="196"/>
    </row>
    <row r="5510" spans="21:22" ht="15.75">
      <c r="U5510" s="196"/>
      <c r="V5510" s="196"/>
    </row>
    <row r="5511" spans="21:22" ht="15.75">
      <c r="U5511" s="196"/>
      <c r="V5511" s="196"/>
    </row>
    <row r="5512" spans="21:22" ht="15.75">
      <c r="U5512" s="196"/>
      <c r="V5512" s="196"/>
    </row>
    <row r="5513" spans="21:22" ht="15.75">
      <c r="U5513" s="196"/>
      <c r="V5513" s="196"/>
    </row>
    <row r="5514" spans="21:22" ht="15.75">
      <c r="U5514" s="196"/>
      <c r="V5514" s="196"/>
    </row>
    <row r="5515" spans="21:22" ht="15.75">
      <c r="U5515" s="196"/>
      <c r="V5515" s="196"/>
    </row>
    <row r="5516" spans="21:22" ht="15.75">
      <c r="U5516" s="196"/>
      <c r="V5516" s="196"/>
    </row>
    <row r="5517" spans="21:22" ht="15.75">
      <c r="U5517" s="196"/>
      <c r="V5517" s="196"/>
    </row>
    <row r="5518" spans="21:22" ht="15.75">
      <c r="U5518" s="196"/>
      <c r="V5518" s="196"/>
    </row>
    <row r="5519" spans="21:22" ht="15.75">
      <c r="U5519" s="196"/>
      <c r="V5519" s="196"/>
    </row>
    <row r="5520" spans="21:22" ht="15.75">
      <c r="U5520" s="196"/>
      <c r="V5520" s="196"/>
    </row>
    <row r="5521" spans="21:22" ht="15.75">
      <c r="U5521" s="196"/>
      <c r="V5521" s="196"/>
    </row>
    <row r="5522" spans="21:22" ht="15.75">
      <c r="U5522" s="196"/>
      <c r="V5522" s="196"/>
    </row>
    <row r="5523" spans="21:22" ht="15.75">
      <c r="U5523" s="196"/>
      <c r="V5523" s="196"/>
    </row>
    <row r="5524" spans="21:22" ht="15.75">
      <c r="U5524" s="196"/>
      <c r="V5524" s="196"/>
    </row>
    <row r="5525" spans="21:22" ht="15.75">
      <c r="U5525" s="196"/>
      <c r="V5525" s="196"/>
    </row>
    <row r="5526" spans="21:22" ht="15.75">
      <c r="U5526" s="196"/>
      <c r="V5526" s="196"/>
    </row>
    <row r="5527" spans="21:22" ht="15.75">
      <c r="U5527" s="196"/>
      <c r="V5527" s="196"/>
    </row>
    <row r="5528" spans="21:22" ht="15.75">
      <c r="U5528" s="196"/>
      <c r="V5528" s="196"/>
    </row>
    <row r="5529" spans="21:22" ht="15.75">
      <c r="U5529" s="196"/>
      <c r="V5529" s="196"/>
    </row>
    <row r="5530" spans="21:22" ht="15.75">
      <c r="U5530" s="196"/>
      <c r="V5530" s="196"/>
    </row>
    <row r="5531" spans="21:22" ht="15.75">
      <c r="U5531" s="196"/>
      <c r="V5531" s="196"/>
    </row>
    <row r="5532" spans="21:22" ht="15.75">
      <c r="U5532" s="196"/>
      <c r="V5532" s="196"/>
    </row>
    <row r="5533" spans="21:22" ht="15.75">
      <c r="U5533" s="196"/>
      <c r="V5533" s="196"/>
    </row>
    <row r="5534" spans="21:22" ht="15.75">
      <c r="U5534" s="196"/>
      <c r="V5534" s="196"/>
    </row>
    <row r="5535" spans="21:22" ht="15.75">
      <c r="U5535" s="196"/>
      <c r="V5535" s="196"/>
    </row>
    <row r="5536" spans="21:22" ht="15.75">
      <c r="U5536" s="196"/>
      <c r="V5536" s="196"/>
    </row>
    <row r="5537" spans="21:22" ht="15.75">
      <c r="U5537" s="196"/>
      <c r="V5537" s="196"/>
    </row>
    <row r="5538" spans="21:22" ht="15.75">
      <c r="U5538" s="196"/>
      <c r="V5538" s="196"/>
    </row>
    <row r="5539" spans="21:22" ht="15.75">
      <c r="U5539" s="196"/>
      <c r="V5539" s="196"/>
    </row>
    <row r="5540" spans="21:22" ht="15.75">
      <c r="U5540" s="196"/>
      <c r="V5540" s="196"/>
    </row>
    <row r="5541" spans="21:22" ht="15.75">
      <c r="U5541" s="196"/>
      <c r="V5541" s="196"/>
    </row>
    <row r="5542" spans="21:22" ht="15.75">
      <c r="U5542" s="196"/>
      <c r="V5542" s="196"/>
    </row>
    <row r="5543" spans="21:22" ht="15.75">
      <c r="U5543" s="196"/>
      <c r="V5543" s="196"/>
    </row>
    <row r="5544" spans="21:22" ht="15.75">
      <c r="U5544" s="196"/>
      <c r="V5544" s="196"/>
    </row>
    <row r="5545" spans="21:22" ht="15.75">
      <c r="U5545" s="196"/>
      <c r="V5545" s="196"/>
    </row>
    <row r="5546" spans="21:22" ht="15.75">
      <c r="U5546" s="196"/>
      <c r="V5546" s="196"/>
    </row>
    <row r="5547" spans="21:22" ht="15.75">
      <c r="U5547" s="196"/>
      <c r="V5547" s="196"/>
    </row>
    <row r="5548" spans="21:22" ht="15.75">
      <c r="U5548" s="196"/>
      <c r="V5548" s="196"/>
    </row>
    <row r="5549" spans="21:22" ht="15.75">
      <c r="U5549" s="196"/>
      <c r="V5549" s="196"/>
    </row>
    <row r="5550" spans="21:22" ht="15.75">
      <c r="U5550" s="196"/>
      <c r="V5550" s="196"/>
    </row>
    <row r="5551" spans="21:22" ht="15.75">
      <c r="U5551" s="196"/>
      <c r="V5551" s="196"/>
    </row>
    <row r="5552" spans="21:22" ht="15.75">
      <c r="U5552" s="196"/>
      <c r="V5552" s="196"/>
    </row>
    <row r="5553" spans="21:22" ht="15.75">
      <c r="U5553" s="196"/>
      <c r="V5553" s="196"/>
    </row>
    <row r="5554" spans="21:22" ht="15.75">
      <c r="U5554" s="196"/>
      <c r="V5554" s="196"/>
    </row>
    <row r="5555" spans="21:22" ht="15.75">
      <c r="U5555" s="196"/>
      <c r="V5555" s="196"/>
    </row>
    <row r="5556" spans="21:22" ht="15.75">
      <c r="U5556" s="196"/>
      <c r="V5556" s="196"/>
    </row>
    <row r="5557" spans="21:22" ht="15.75">
      <c r="U5557" s="196"/>
      <c r="V5557" s="196"/>
    </row>
    <row r="5558" spans="21:22" ht="15.75">
      <c r="U5558" s="196"/>
      <c r="V5558" s="196"/>
    </row>
    <row r="5559" spans="21:22" ht="15.75">
      <c r="U5559" s="196"/>
      <c r="V5559" s="196"/>
    </row>
    <row r="5560" spans="21:22" ht="15.75">
      <c r="U5560" s="196"/>
      <c r="V5560" s="196"/>
    </row>
    <row r="5561" spans="21:22" ht="15.75">
      <c r="U5561" s="196"/>
      <c r="V5561" s="196"/>
    </row>
    <row r="5562" spans="21:22" ht="15.75">
      <c r="U5562" s="196"/>
      <c r="V5562" s="196"/>
    </row>
    <row r="5563" spans="21:22" ht="15.75">
      <c r="U5563" s="196"/>
      <c r="V5563" s="196"/>
    </row>
    <row r="5564" spans="21:22" ht="15.75">
      <c r="U5564" s="196"/>
      <c r="V5564" s="196"/>
    </row>
    <row r="5565" spans="21:22" ht="15.75">
      <c r="U5565" s="196"/>
      <c r="V5565" s="196"/>
    </row>
    <row r="5566" spans="21:22" ht="15.75">
      <c r="U5566" s="196"/>
      <c r="V5566" s="196"/>
    </row>
    <row r="5567" spans="21:22" ht="15.75">
      <c r="U5567" s="196"/>
      <c r="V5567" s="196"/>
    </row>
    <row r="5568" spans="21:22" ht="15.75">
      <c r="U5568" s="196"/>
      <c r="V5568" s="196"/>
    </row>
    <row r="5569" spans="21:22" ht="15.75">
      <c r="U5569" s="196"/>
      <c r="V5569" s="196"/>
    </row>
    <row r="5570" spans="21:22" ht="15.75">
      <c r="U5570" s="196"/>
      <c r="V5570" s="196"/>
    </row>
    <row r="5571" spans="21:22" ht="15.75">
      <c r="U5571" s="196"/>
      <c r="V5571" s="196"/>
    </row>
    <row r="5572" spans="21:22" ht="15.75">
      <c r="U5572" s="196"/>
      <c r="V5572" s="196"/>
    </row>
    <row r="5573" spans="21:22" ht="15.75">
      <c r="U5573" s="196"/>
      <c r="V5573" s="196"/>
    </row>
    <row r="5574" spans="21:22" ht="15.75">
      <c r="U5574" s="196"/>
      <c r="V5574" s="196"/>
    </row>
    <row r="5575" spans="21:22" ht="15.75">
      <c r="U5575" s="196"/>
      <c r="V5575" s="196"/>
    </row>
    <row r="5576" spans="21:22" ht="15.75">
      <c r="U5576" s="196"/>
      <c r="V5576" s="196"/>
    </row>
    <row r="5577" spans="21:22" ht="15.75">
      <c r="U5577" s="196"/>
      <c r="V5577" s="196"/>
    </row>
    <row r="5578" spans="21:22" ht="15.75">
      <c r="U5578" s="196"/>
      <c r="V5578" s="196"/>
    </row>
    <row r="5579" spans="21:22" ht="15.75">
      <c r="U5579" s="196"/>
      <c r="V5579" s="196"/>
    </row>
    <row r="5580" spans="21:22" ht="15.75">
      <c r="U5580" s="196"/>
      <c r="V5580" s="196"/>
    </row>
    <row r="5581" spans="21:22" ht="15.75">
      <c r="U5581" s="196"/>
      <c r="V5581" s="196"/>
    </row>
    <row r="5582" spans="21:22" ht="15.75">
      <c r="U5582" s="196"/>
      <c r="V5582" s="196"/>
    </row>
    <row r="5583" spans="21:22" ht="15.75">
      <c r="U5583" s="196"/>
      <c r="V5583" s="196"/>
    </row>
    <row r="5584" spans="21:22" ht="15.75">
      <c r="U5584" s="196"/>
      <c r="V5584" s="196"/>
    </row>
    <row r="5585" spans="21:22" ht="15.75">
      <c r="U5585" s="196"/>
      <c r="V5585" s="196"/>
    </row>
    <row r="5586" spans="21:22" ht="15.75">
      <c r="U5586" s="196"/>
      <c r="V5586" s="196"/>
    </row>
    <row r="5587" spans="21:22" ht="15.75">
      <c r="U5587" s="196"/>
      <c r="V5587" s="196"/>
    </row>
    <row r="5588" spans="21:22" ht="15.75">
      <c r="U5588" s="196"/>
      <c r="V5588" s="196"/>
    </row>
    <row r="5589" spans="21:22" ht="15.75">
      <c r="U5589" s="196"/>
      <c r="V5589" s="196"/>
    </row>
    <row r="5590" spans="21:22" ht="15.75">
      <c r="U5590" s="196"/>
      <c r="V5590" s="196"/>
    </row>
    <row r="5591" spans="21:22" ht="15.75">
      <c r="U5591" s="196"/>
      <c r="V5591" s="196"/>
    </row>
    <row r="5592" spans="21:22" ht="15.75">
      <c r="U5592" s="196"/>
      <c r="V5592" s="196"/>
    </row>
    <row r="5593" spans="21:22" ht="15.75">
      <c r="U5593" s="196"/>
      <c r="V5593" s="196"/>
    </row>
    <row r="5594" spans="21:22" ht="15.75">
      <c r="U5594" s="196"/>
      <c r="V5594" s="196"/>
    </row>
    <row r="5595" spans="21:22" ht="15.75">
      <c r="U5595" s="196"/>
      <c r="V5595" s="196"/>
    </row>
    <row r="5596" spans="21:22" ht="15.75">
      <c r="U5596" s="196"/>
      <c r="V5596" s="196"/>
    </row>
    <row r="5597" spans="21:22" ht="15.75">
      <c r="U5597" s="196"/>
      <c r="V5597" s="196"/>
    </row>
    <row r="5598" spans="21:22" ht="15.75">
      <c r="U5598" s="196"/>
      <c r="V5598" s="196"/>
    </row>
    <row r="5599" spans="21:22" ht="15.75">
      <c r="U5599" s="196"/>
      <c r="V5599" s="196"/>
    </row>
    <row r="5600" spans="21:22" ht="15.75">
      <c r="U5600" s="196"/>
      <c r="V5600" s="196"/>
    </row>
    <row r="5601" spans="21:22" ht="15.75">
      <c r="U5601" s="196"/>
      <c r="V5601" s="196"/>
    </row>
    <row r="5602" spans="21:22" ht="15.75">
      <c r="U5602" s="196"/>
      <c r="V5602" s="196"/>
    </row>
    <row r="5603" spans="21:22" ht="15.75">
      <c r="U5603" s="196"/>
      <c r="V5603" s="196"/>
    </row>
    <row r="5604" spans="21:22" ht="15.75">
      <c r="U5604" s="196"/>
      <c r="V5604" s="196"/>
    </row>
    <row r="5605" spans="21:22" ht="15.75">
      <c r="U5605" s="196"/>
      <c r="V5605" s="196"/>
    </row>
    <row r="5606" spans="21:22" ht="15.75">
      <c r="U5606" s="196"/>
      <c r="V5606" s="196"/>
    </row>
    <row r="5607" spans="21:22" ht="15.75">
      <c r="U5607" s="196"/>
      <c r="V5607" s="196"/>
    </row>
    <row r="5608" spans="21:22" ht="15.75">
      <c r="U5608" s="196"/>
      <c r="V5608" s="196"/>
    </row>
    <row r="5609" spans="21:22" ht="15.75">
      <c r="U5609" s="196"/>
      <c r="V5609" s="196"/>
    </row>
    <row r="5610" spans="21:22" ht="15.75">
      <c r="U5610" s="196"/>
      <c r="V5610" s="196"/>
    </row>
    <row r="5611" spans="21:22" ht="15.75">
      <c r="U5611" s="196"/>
      <c r="V5611" s="196"/>
    </row>
    <row r="5612" spans="21:22" ht="15.75">
      <c r="U5612" s="196"/>
      <c r="V5612" s="196"/>
    </row>
    <row r="5613" spans="21:22" ht="15.75">
      <c r="U5613" s="196"/>
      <c r="V5613" s="196"/>
    </row>
    <row r="5614" spans="21:22" ht="15.75">
      <c r="U5614" s="196"/>
      <c r="V5614" s="196"/>
    </row>
    <row r="5615" spans="21:22" ht="15.75">
      <c r="U5615" s="196"/>
      <c r="V5615" s="196"/>
    </row>
    <row r="5616" spans="21:22" ht="15.75">
      <c r="U5616" s="196"/>
      <c r="V5616" s="196"/>
    </row>
    <row r="5617" spans="21:22" ht="15.75">
      <c r="U5617" s="196"/>
      <c r="V5617" s="196"/>
    </row>
    <row r="5618" spans="21:22" ht="15.75">
      <c r="U5618" s="196"/>
      <c r="V5618" s="196"/>
    </row>
    <row r="5619" spans="21:22" ht="15.75">
      <c r="U5619" s="196"/>
      <c r="V5619" s="196"/>
    </row>
    <row r="5620" spans="21:22" ht="15.75">
      <c r="U5620" s="196"/>
      <c r="V5620" s="196"/>
    </row>
    <row r="5621" spans="21:22" ht="15.75">
      <c r="U5621" s="196"/>
      <c r="V5621" s="196"/>
    </row>
    <row r="5622" spans="21:22" ht="15.75">
      <c r="U5622" s="196"/>
      <c r="V5622" s="196"/>
    </row>
    <row r="5623" spans="21:22" ht="15.75">
      <c r="U5623" s="196"/>
      <c r="V5623" s="196"/>
    </row>
    <row r="5624" spans="21:22" ht="15.75">
      <c r="U5624" s="196"/>
      <c r="V5624" s="196"/>
    </row>
    <row r="5625" spans="21:22" ht="15.75">
      <c r="U5625" s="196"/>
      <c r="V5625" s="196"/>
    </row>
    <row r="5626" spans="21:22" ht="15.75">
      <c r="U5626" s="196"/>
      <c r="V5626" s="196"/>
    </row>
    <row r="5627" spans="21:22" ht="15.75">
      <c r="U5627" s="196"/>
      <c r="V5627" s="196"/>
    </row>
    <row r="5628" spans="21:22" ht="15.75">
      <c r="U5628" s="196"/>
      <c r="V5628" s="196"/>
    </row>
    <row r="5629" spans="21:22" ht="15.75">
      <c r="U5629" s="196"/>
      <c r="V5629" s="196"/>
    </row>
    <row r="5630" spans="21:22" ht="15.75">
      <c r="U5630" s="196"/>
      <c r="V5630" s="196"/>
    </row>
    <row r="5631" spans="21:22" ht="15.75">
      <c r="U5631" s="196"/>
      <c r="V5631" s="196"/>
    </row>
    <row r="5632" spans="21:22" ht="15.75">
      <c r="U5632" s="196"/>
      <c r="V5632" s="196"/>
    </row>
    <row r="5633" spans="21:22" ht="15.75">
      <c r="U5633" s="196"/>
      <c r="V5633" s="196"/>
    </row>
    <row r="5634" spans="21:22" ht="15.75">
      <c r="U5634" s="196"/>
      <c r="V5634" s="196"/>
    </row>
    <row r="5635" spans="21:22" ht="15.75">
      <c r="U5635" s="196"/>
      <c r="V5635" s="196"/>
    </row>
    <row r="5636" spans="21:22" ht="15.75">
      <c r="U5636" s="196"/>
      <c r="V5636" s="196"/>
    </row>
    <row r="5637" spans="21:22" ht="15.75">
      <c r="U5637" s="196"/>
      <c r="V5637" s="196"/>
    </row>
    <row r="5638" spans="21:22" ht="15.75">
      <c r="U5638" s="196"/>
      <c r="V5638" s="196"/>
    </row>
    <row r="5639" spans="21:22" ht="15.75">
      <c r="U5639" s="196"/>
      <c r="V5639" s="196"/>
    </row>
    <row r="5640" spans="21:22" ht="15.75">
      <c r="U5640" s="196"/>
      <c r="V5640" s="196"/>
    </row>
    <row r="5641" spans="21:22" ht="15.75">
      <c r="U5641" s="196"/>
      <c r="V5641" s="196"/>
    </row>
    <row r="5642" spans="21:22" ht="15.75">
      <c r="U5642" s="196"/>
      <c r="V5642" s="196"/>
    </row>
    <row r="5643" spans="21:22" ht="15.75">
      <c r="U5643" s="196"/>
      <c r="V5643" s="196"/>
    </row>
    <row r="5644" spans="21:22" ht="15.75">
      <c r="U5644" s="196"/>
      <c r="V5644" s="196"/>
    </row>
    <row r="5645" spans="21:22" ht="15.75">
      <c r="U5645" s="196"/>
      <c r="V5645" s="196"/>
    </row>
    <row r="5646" spans="21:22" ht="15.75">
      <c r="U5646" s="196"/>
      <c r="V5646" s="196"/>
    </row>
    <row r="5647" spans="21:22" ht="15.75">
      <c r="U5647" s="196"/>
      <c r="V5647" s="196"/>
    </row>
    <row r="5648" spans="21:22" ht="15.75">
      <c r="U5648" s="196"/>
      <c r="V5648" s="196"/>
    </row>
    <row r="5649" spans="21:22" ht="15.75">
      <c r="U5649" s="196"/>
      <c r="V5649" s="196"/>
    </row>
    <row r="5650" spans="21:22" ht="15.75">
      <c r="U5650" s="196"/>
      <c r="V5650" s="196"/>
    </row>
    <row r="5651" spans="21:22" ht="15.75">
      <c r="U5651" s="196"/>
      <c r="V5651" s="196"/>
    </row>
    <row r="5652" spans="21:22" ht="15.75">
      <c r="U5652" s="196"/>
      <c r="V5652" s="196"/>
    </row>
    <row r="5653" spans="21:22" ht="15.75">
      <c r="U5653" s="196"/>
      <c r="V5653" s="196"/>
    </row>
    <row r="5654" spans="21:22" ht="15.75">
      <c r="U5654" s="196"/>
      <c r="V5654" s="196"/>
    </row>
    <row r="5655" spans="21:22" ht="15.75">
      <c r="U5655" s="196"/>
      <c r="V5655" s="196"/>
    </row>
    <row r="5656" spans="21:22" ht="15.75">
      <c r="U5656" s="196"/>
      <c r="V5656" s="196"/>
    </row>
    <row r="5657" spans="21:22" ht="15.75">
      <c r="U5657" s="196"/>
      <c r="V5657" s="196"/>
    </row>
    <row r="5658" spans="21:22" ht="15.75">
      <c r="U5658" s="196"/>
      <c r="V5658" s="196"/>
    </row>
    <row r="5659" spans="21:22" ht="15.75">
      <c r="U5659" s="196"/>
      <c r="V5659" s="196"/>
    </row>
    <row r="5660" spans="21:22" ht="15.75">
      <c r="U5660" s="196"/>
      <c r="V5660" s="196"/>
    </row>
    <row r="5661" spans="21:22" ht="15.75">
      <c r="U5661" s="196"/>
      <c r="V5661" s="196"/>
    </row>
    <row r="5662" spans="21:22" ht="15.75">
      <c r="U5662" s="196"/>
      <c r="V5662" s="196"/>
    </row>
    <row r="5663" spans="21:22" ht="15.75">
      <c r="U5663" s="196"/>
      <c r="V5663" s="196"/>
    </row>
    <row r="5664" spans="21:22" ht="15.75">
      <c r="U5664" s="196"/>
      <c r="V5664" s="196"/>
    </row>
    <row r="5665" spans="21:22" ht="15.75">
      <c r="U5665" s="196"/>
      <c r="V5665" s="196"/>
    </row>
    <row r="5666" spans="21:22" ht="15.75">
      <c r="U5666" s="196"/>
      <c r="V5666" s="196"/>
    </row>
    <row r="5667" spans="21:22" ht="15.75">
      <c r="U5667" s="196"/>
      <c r="V5667" s="196"/>
    </row>
    <row r="5668" spans="21:22" ht="15.75">
      <c r="U5668" s="196"/>
      <c r="V5668" s="196"/>
    </row>
    <row r="5669" spans="21:22" ht="15.75">
      <c r="U5669" s="196"/>
      <c r="V5669" s="196"/>
    </row>
    <row r="5670" spans="21:22" ht="15.75">
      <c r="U5670" s="196"/>
      <c r="V5670" s="196"/>
    </row>
    <row r="5671" spans="21:22" ht="15.75">
      <c r="U5671" s="196"/>
      <c r="V5671" s="196"/>
    </row>
    <row r="5672" spans="21:22" ht="15.75">
      <c r="U5672" s="196"/>
      <c r="V5672" s="196"/>
    </row>
    <row r="5673" spans="21:22" ht="15.75">
      <c r="U5673" s="196"/>
      <c r="V5673" s="196"/>
    </row>
    <row r="5674" spans="21:22" ht="15.75">
      <c r="U5674" s="196"/>
      <c r="V5674" s="196"/>
    </row>
    <row r="5675" spans="21:22" ht="15.75">
      <c r="U5675" s="196"/>
      <c r="V5675" s="196"/>
    </row>
    <row r="5676" spans="21:22" ht="15.75">
      <c r="U5676" s="196"/>
      <c r="V5676" s="196"/>
    </row>
    <row r="5677" spans="21:22" ht="15.75">
      <c r="U5677" s="196"/>
      <c r="V5677" s="196"/>
    </row>
    <row r="5678" spans="21:22" ht="15.75">
      <c r="U5678" s="196"/>
      <c r="V5678" s="196"/>
    </row>
    <row r="5679" spans="21:22" ht="15.75">
      <c r="U5679" s="196"/>
      <c r="V5679" s="196"/>
    </row>
    <row r="5680" spans="21:22" ht="15.75">
      <c r="U5680" s="196"/>
      <c r="V5680" s="196"/>
    </row>
    <row r="5681" spans="21:22" ht="15.75">
      <c r="U5681" s="196"/>
      <c r="V5681" s="196"/>
    </row>
    <row r="5682" spans="21:22" ht="15.75">
      <c r="U5682" s="196"/>
      <c r="V5682" s="196"/>
    </row>
    <row r="5683" spans="21:22" ht="15.75">
      <c r="U5683" s="196"/>
      <c r="V5683" s="196"/>
    </row>
    <row r="5684" spans="21:22" ht="15.75">
      <c r="U5684" s="196"/>
      <c r="V5684" s="196"/>
    </row>
    <row r="5685" spans="21:22" ht="15.75">
      <c r="U5685" s="196"/>
      <c r="V5685" s="196"/>
    </row>
    <row r="5686" spans="21:22" ht="15.75">
      <c r="U5686" s="196"/>
      <c r="V5686" s="196"/>
    </row>
    <row r="5687" spans="21:22" ht="15.75">
      <c r="U5687" s="196"/>
      <c r="V5687" s="196"/>
    </row>
    <row r="5688" spans="21:22" ht="15.75">
      <c r="U5688" s="196"/>
      <c r="V5688" s="196"/>
    </row>
    <row r="5689" spans="21:22" ht="15.75">
      <c r="U5689" s="196"/>
      <c r="V5689" s="196"/>
    </row>
    <row r="5690" spans="21:22" ht="15.75">
      <c r="U5690" s="196"/>
      <c r="V5690" s="196"/>
    </row>
    <row r="5691" spans="21:22" ht="15.75">
      <c r="U5691" s="196"/>
      <c r="V5691" s="196"/>
    </row>
    <row r="5692" spans="21:22" ht="15.75">
      <c r="U5692" s="196"/>
      <c r="V5692" s="196"/>
    </row>
    <row r="5693" spans="21:22" ht="15.75">
      <c r="U5693" s="196"/>
      <c r="V5693" s="196"/>
    </row>
    <row r="5694" spans="21:22" ht="15.75">
      <c r="U5694" s="196"/>
      <c r="V5694" s="196"/>
    </row>
    <row r="5695" spans="21:22" ht="15.75">
      <c r="U5695" s="196"/>
      <c r="V5695" s="196"/>
    </row>
    <row r="5696" spans="21:22" ht="15.75">
      <c r="U5696" s="196"/>
      <c r="V5696" s="196"/>
    </row>
    <row r="5697" spans="21:22" ht="15.75">
      <c r="U5697" s="196"/>
      <c r="V5697" s="196"/>
    </row>
    <row r="5698" spans="21:22" ht="15.75">
      <c r="U5698" s="196"/>
      <c r="V5698" s="196"/>
    </row>
    <row r="5699" spans="21:22" ht="15.75">
      <c r="U5699" s="196"/>
      <c r="V5699" s="196"/>
    </row>
    <row r="5700" spans="21:22" ht="15.75">
      <c r="U5700" s="196"/>
      <c r="V5700" s="196"/>
    </row>
    <row r="5701" spans="21:22" ht="15.75">
      <c r="U5701" s="196"/>
      <c r="V5701" s="196"/>
    </row>
    <row r="5702" spans="21:22" ht="15.75">
      <c r="U5702" s="196"/>
      <c r="V5702" s="196"/>
    </row>
    <row r="5703" spans="21:22" ht="15.75">
      <c r="U5703" s="196"/>
      <c r="V5703" s="196"/>
    </row>
    <row r="5704" spans="21:22" ht="15.75">
      <c r="U5704" s="196"/>
      <c r="V5704" s="196"/>
    </row>
    <row r="5705" spans="21:22" ht="15.75">
      <c r="U5705" s="196"/>
      <c r="V5705" s="196"/>
    </row>
    <row r="5706" spans="21:22" ht="15.75">
      <c r="U5706" s="196"/>
      <c r="V5706" s="196"/>
    </row>
    <row r="5707" spans="21:22" ht="15.75">
      <c r="U5707" s="196"/>
      <c r="V5707" s="196"/>
    </row>
    <row r="5708" spans="21:22" ht="15.75">
      <c r="U5708" s="196"/>
      <c r="V5708" s="196"/>
    </row>
    <row r="5709" spans="21:22" ht="15.75">
      <c r="U5709" s="196"/>
      <c r="V5709" s="196"/>
    </row>
    <row r="5710" spans="21:22" ht="15.75">
      <c r="U5710" s="196"/>
      <c r="V5710" s="196"/>
    </row>
    <row r="5711" spans="21:22" ht="15.75">
      <c r="U5711" s="196"/>
      <c r="V5711" s="196"/>
    </row>
    <row r="5712" spans="21:22" ht="15.75">
      <c r="U5712" s="196"/>
      <c r="V5712" s="196"/>
    </row>
    <row r="5713" spans="21:22" ht="15.75">
      <c r="U5713" s="196"/>
      <c r="V5713" s="196"/>
    </row>
    <row r="5714" spans="21:22" ht="15.75">
      <c r="U5714" s="196"/>
      <c r="V5714" s="196"/>
    </row>
    <row r="5715" spans="21:22" ht="15.75">
      <c r="U5715" s="196"/>
      <c r="V5715" s="196"/>
    </row>
    <row r="5716" spans="21:22" ht="15.75">
      <c r="U5716" s="196"/>
      <c r="V5716" s="196"/>
    </row>
    <row r="5717" spans="21:22" ht="15.75">
      <c r="U5717" s="196"/>
      <c r="V5717" s="196"/>
    </row>
    <row r="5718" spans="21:22" ht="15.75">
      <c r="U5718" s="196"/>
      <c r="V5718" s="196"/>
    </row>
    <row r="5719" spans="21:22" ht="15.75">
      <c r="U5719" s="196"/>
      <c r="V5719" s="196"/>
    </row>
    <row r="5720" spans="21:22" ht="15.75">
      <c r="U5720" s="196"/>
      <c r="V5720" s="196"/>
    </row>
    <row r="5721" spans="21:22" ht="15.75">
      <c r="U5721" s="196"/>
      <c r="V5721" s="196"/>
    </row>
    <row r="5722" spans="21:22" ht="15.75">
      <c r="U5722" s="196"/>
      <c r="V5722" s="196"/>
    </row>
    <row r="5723" spans="21:22" ht="15.75">
      <c r="U5723" s="196"/>
      <c r="V5723" s="196"/>
    </row>
    <row r="5724" spans="21:22" ht="15.75">
      <c r="U5724" s="196"/>
      <c r="V5724" s="196"/>
    </row>
    <row r="5725" spans="21:22" ht="15.75">
      <c r="U5725" s="196"/>
      <c r="V5725" s="196"/>
    </row>
    <row r="5726" spans="21:22" ht="15.75">
      <c r="U5726" s="196"/>
      <c r="V5726" s="196"/>
    </row>
    <row r="5727" spans="21:22" ht="15.75">
      <c r="U5727" s="196"/>
      <c r="V5727" s="196"/>
    </row>
    <row r="5728" spans="21:22" ht="15.75">
      <c r="U5728" s="196"/>
      <c r="V5728" s="196"/>
    </row>
    <row r="5729" spans="21:22" ht="15.75">
      <c r="U5729" s="196"/>
      <c r="V5729" s="196"/>
    </row>
    <row r="5730" spans="21:22" ht="15.75">
      <c r="U5730" s="196"/>
      <c r="V5730" s="196"/>
    </row>
    <row r="5731" spans="21:22" ht="15.75">
      <c r="U5731" s="196"/>
      <c r="V5731" s="196"/>
    </row>
    <row r="5732" spans="21:22" ht="15.75">
      <c r="U5732" s="196"/>
      <c r="V5732" s="196"/>
    </row>
    <row r="5733" spans="21:22" ht="15.75">
      <c r="U5733" s="196"/>
      <c r="V5733" s="196"/>
    </row>
    <row r="5734" spans="21:22" ht="15.75">
      <c r="U5734" s="196"/>
      <c r="V5734" s="196"/>
    </row>
    <row r="5735" spans="21:22" ht="15.75">
      <c r="U5735" s="196"/>
      <c r="V5735" s="196"/>
    </row>
    <row r="5736" spans="21:22" ht="15.75">
      <c r="U5736" s="196"/>
      <c r="V5736" s="196"/>
    </row>
    <row r="5737" spans="21:22" ht="15.75">
      <c r="U5737" s="196"/>
      <c r="V5737" s="196"/>
    </row>
    <row r="5738" spans="21:22" ht="15.75">
      <c r="U5738" s="196"/>
      <c r="V5738" s="196"/>
    </row>
    <row r="5739" spans="21:22" ht="15.75">
      <c r="U5739" s="196"/>
      <c r="V5739" s="196"/>
    </row>
    <row r="5740" spans="21:22" ht="15.75">
      <c r="U5740" s="196"/>
      <c r="V5740" s="196"/>
    </row>
    <row r="5741" spans="21:22" ht="15.75">
      <c r="U5741" s="196"/>
      <c r="V5741" s="196"/>
    </row>
    <row r="5742" spans="21:22" ht="15.75">
      <c r="U5742" s="196"/>
      <c r="V5742" s="196"/>
    </row>
    <row r="5743" spans="21:22" ht="15.75">
      <c r="U5743" s="196"/>
      <c r="V5743" s="196"/>
    </row>
    <row r="5744" spans="21:22" ht="15.75">
      <c r="U5744" s="196"/>
      <c r="V5744" s="196"/>
    </row>
    <row r="5745" spans="21:22" ht="15.75">
      <c r="U5745" s="196"/>
      <c r="V5745" s="196"/>
    </row>
    <row r="5746" spans="21:22" ht="15.75">
      <c r="U5746" s="196"/>
      <c r="V5746" s="196"/>
    </row>
    <row r="5747" spans="21:22" ht="15.75">
      <c r="U5747" s="196"/>
      <c r="V5747" s="196"/>
    </row>
    <row r="5748" spans="21:22" ht="15.75">
      <c r="U5748" s="196"/>
      <c r="V5748" s="196"/>
    </row>
    <row r="5749" spans="21:22" ht="15.75">
      <c r="U5749" s="196"/>
      <c r="V5749" s="196"/>
    </row>
    <row r="5750" spans="21:22" ht="15.75">
      <c r="U5750" s="196"/>
      <c r="V5750" s="196"/>
    </row>
    <row r="5751" spans="21:22" ht="15.75">
      <c r="U5751" s="196"/>
      <c r="V5751" s="196"/>
    </row>
    <row r="5752" spans="21:22" ht="15.75">
      <c r="U5752" s="196"/>
      <c r="V5752" s="196"/>
    </row>
    <row r="5753" spans="21:22" ht="15.75">
      <c r="U5753" s="196"/>
      <c r="V5753" s="196"/>
    </row>
    <row r="5754" spans="21:22" ht="15.75">
      <c r="U5754" s="196"/>
      <c r="V5754" s="196"/>
    </row>
    <row r="5755" spans="21:22" ht="15.75">
      <c r="U5755" s="196"/>
      <c r="V5755" s="196"/>
    </row>
    <row r="5756" spans="21:22" ht="15.75">
      <c r="U5756" s="196"/>
      <c r="V5756" s="196"/>
    </row>
    <row r="5757" spans="21:22" ht="15.75">
      <c r="U5757" s="196"/>
      <c r="V5757" s="196"/>
    </row>
    <row r="5758" spans="21:22" ht="15.75">
      <c r="U5758" s="196"/>
      <c r="V5758" s="196"/>
    </row>
    <row r="5759" spans="21:22" ht="15.75">
      <c r="U5759" s="196"/>
      <c r="V5759" s="196"/>
    </row>
    <row r="5760" spans="21:22" ht="15.75">
      <c r="U5760" s="196"/>
      <c r="V5760" s="196"/>
    </row>
    <row r="5761" spans="21:22" ht="15.75">
      <c r="U5761" s="196"/>
      <c r="V5761" s="196"/>
    </row>
    <row r="5762" spans="21:22" ht="15.75">
      <c r="U5762" s="196"/>
      <c r="V5762" s="196"/>
    </row>
    <row r="5763" spans="21:22" ht="15.75">
      <c r="U5763" s="196"/>
      <c r="V5763" s="196"/>
    </row>
    <row r="5764" spans="21:22" ht="15.75">
      <c r="U5764" s="196"/>
      <c r="V5764" s="196"/>
    </row>
    <row r="5765" spans="21:22" ht="15.75">
      <c r="U5765" s="196"/>
      <c r="V5765" s="196"/>
    </row>
    <row r="5766" spans="21:22" ht="15.75">
      <c r="U5766" s="196"/>
      <c r="V5766" s="196"/>
    </row>
    <row r="5767" spans="21:22" ht="15.75">
      <c r="U5767" s="196"/>
      <c r="V5767" s="196"/>
    </row>
    <row r="5768" spans="21:22" ht="15.75">
      <c r="U5768" s="196"/>
      <c r="V5768" s="196"/>
    </row>
    <row r="5769" spans="21:22" ht="15.75">
      <c r="U5769" s="196"/>
      <c r="V5769" s="196"/>
    </row>
    <row r="5770" spans="21:22" ht="15.75">
      <c r="U5770" s="196"/>
      <c r="V5770" s="196"/>
    </row>
    <row r="5771" spans="21:22" ht="15.75">
      <c r="U5771" s="196"/>
      <c r="V5771" s="196"/>
    </row>
    <row r="5772" spans="21:22" ht="15.75">
      <c r="U5772" s="196"/>
      <c r="V5772" s="196"/>
    </row>
    <row r="5773" spans="21:22" ht="15.75">
      <c r="U5773" s="196"/>
      <c r="V5773" s="196"/>
    </row>
    <row r="5774" spans="21:22" ht="15.75">
      <c r="U5774" s="196"/>
      <c r="V5774" s="196"/>
    </row>
    <row r="5775" spans="21:22" ht="15.75">
      <c r="U5775" s="196"/>
      <c r="V5775" s="196"/>
    </row>
    <row r="5776" spans="21:22" ht="15.75">
      <c r="U5776" s="196"/>
      <c r="V5776" s="196"/>
    </row>
    <row r="5777" spans="21:22" ht="15.75">
      <c r="U5777" s="196"/>
      <c r="V5777" s="196"/>
    </row>
    <row r="5778" spans="21:22" ht="15.75">
      <c r="U5778" s="196"/>
      <c r="V5778" s="196"/>
    </row>
    <row r="5779" spans="21:22" ht="15.75">
      <c r="U5779" s="196"/>
      <c r="V5779" s="196"/>
    </row>
    <row r="5780" spans="21:22" ht="15.75">
      <c r="U5780" s="196"/>
      <c r="V5780" s="196"/>
    </row>
    <row r="5781" spans="21:22" ht="15.75">
      <c r="U5781" s="196"/>
      <c r="V5781" s="196"/>
    </row>
    <row r="5782" spans="21:22" ht="15.75">
      <c r="U5782" s="196"/>
      <c r="V5782" s="196"/>
    </row>
    <row r="5783" spans="21:22" ht="15.75">
      <c r="U5783" s="196"/>
      <c r="V5783" s="196"/>
    </row>
    <row r="5784" spans="21:22" ht="15.75">
      <c r="U5784" s="196"/>
      <c r="V5784" s="196"/>
    </row>
    <row r="5785" spans="21:22" ht="15.75">
      <c r="U5785" s="196"/>
      <c r="V5785" s="196"/>
    </row>
    <row r="5786" spans="21:22" ht="15.75">
      <c r="U5786" s="196"/>
      <c r="V5786" s="196"/>
    </row>
    <row r="5787" spans="21:22" ht="15.75">
      <c r="U5787" s="196"/>
      <c r="V5787" s="196"/>
    </row>
    <row r="5788" spans="21:22" ht="15.75">
      <c r="U5788" s="196"/>
      <c r="V5788" s="196"/>
    </row>
    <row r="5789" spans="21:22" ht="15.75">
      <c r="U5789" s="196"/>
      <c r="V5789" s="196"/>
    </row>
    <row r="5790" spans="21:22" ht="15.75">
      <c r="U5790" s="196"/>
      <c r="V5790" s="196"/>
    </row>
    <row r="5791" spans="21:22" ht="15.75">
      <c r="U5791" s="196"/>
      <c r="V5791" s="196"/>
    </row>
    <row r="5792" spans="21:22" ht="15.75">
      <c r="U5792" s="196"/>
      <c r="V5792" s="196"/>
    </row>
    <row r="5793" spans="21:22" ht="15.75">
      <c r="U5793" s="196"/>
      <c r="V5793" s="196"/>
    </row>
    <row r="5794" spans="21:22" ht="15.75">
      <c r="U5794" s="196"/>
      <c r="V5794" s="196"/>
    </row>
    <row r="5795" spans="21:22" ht="15.75">
      <c r="U5795" s="196"/>
      <c r="V5795" s="196"/>
    </row>
    <row r="5796" spans="21:22" ht="15.75">
      <c r="U5796" s="196"/>
      <c r="V5796" s="196"/>
    </row>
    <row r="5797" spans="21:22" ht="15.75">
      <c r="U5797" s="196"/>
      <c r="V5797" s="196"/>
    </row>
    <row r="5798" spans="21:22" ht="15.75">
      <c r="U5798" s="196"/>
      <c r="V5798" s="196"/>
    </row>
    <row r="5799" spans="21:22" ht="15.75">
      <c r="U5799" s="196"/>
      <c r="V5799" s="196"/>
    </row>
    <row r="5800" spans="21:22" ht="15.75">
      <c r="U5800" s="196"/>
      <c r="V5800" s="196"/>
    </row>
    <row r="5801" spans="21:22" ht="15.75">
      <c r="U5801" s="196"/>
      <c r="V5801" s="196"/>
    </row>
    <row r="5802" spans="21:22" ht="15.75">
      <c r="U5802" s="196"/>
      <c r="V5802" s="196"/>
    </row>
    <row r="5803" spans="21:22" ht="15.75">
      <c r="U5803" s="196"/>
      <c r="V5803" s="196"/>
    </row>
    <row r="5804" spans="21:22" ht="15.75">
      <c r="U5804" s="196"/>
      <c r="V5804" s="196"/>
    </row>
    <row r="5805" spans="21:22" ht="15.75">
      <c r="U5805" s="196"/>
      <c r="V5805" s="196"/>
    </row>
    <row r="5806" spans="21:22" ht="15.75">
      <c r="U5806" s="196"/>
      <c r="V5806" s="196"/>
    </row>
    <row r="5807" spans="21:22" ht="15.75">
      <c r="U5807" s="196"/>
      <c r="V5807" s="196"/>
    </row>
    <row r="5808" spans="21:22" ht="15.75">
      <c r="U5808" s="196"/>
      <c r="V5808" s="196"/>
    </row>
    <row r="5809" spans="21:22" ht="15.75">
      <c r="U5809" s="196"/>
      <c r="V5809" s="196"/>
    </row>
    <row r="5810" spans="21:22" ht="15.75">
      <c r="U5810" s="196"/>
      <c r="V5810" s="196"/>
    </row>
    <row r="5811" spans="21:22" ht="15.75">
      <c r="U5811" s="196"/>
      <c r="V5811" s="196"/>
    </row>
    <row r="5812" spans="21:22" ht="15.75">
      <c r="U5812" s="196"/>
      <c r="V5812" s="196"/>
    </row>
    <row r="5813" spans="21:22" ht="15.75">
      <c r="U5813" s="196"/>
      <c r="V5813" s="196"/>
    </row>
    <row r="5814" spans="21:22" ht="15.75">
      <c r="U5814" s="196"/>
      <c r="V5814" s="196"/>
    </row>
    <row r="5815" spans="21:22" ht="15.75">
      <c r="U5815" s="196"/>
      <c r="V5815" s="196"/>
    </row>
    <row r="5816" spans="21:22" ht="15.75">
      <c r="U5816" s="196"/>
      <c r="V5816" s="196"/>
    </row>
    <row r="5817" spans="21:22" ht="15.75">
      <c r="U5817" s="196"/>
      <c r="V5817" s="196"/>
    </row>
    <row r="5818" spans="21:22" ht="15.75">
      <c r="U5818" s="196"/>
      <c r="V5818" s="196"/>
    </row>
    <row r="5819" spans="21:22" ht="15.75">
      <c r="U5819" s="196"/>
      <c r="V5819" s="196"/>
    </row>
    <row r="5820" spans="21:22" ht="15.75">
      <c r="U5820" s="196"/>
      <c r="V5820" s="196"/>
    </row>
    <row r="5821" spans="21:22" ht="15.75">
      <c r="U5821" s="196"/>
      <c r="V5821" s="196"/>
    </row>
    <row r="5822" spans="21:22" ht="15.75">
      <c r="U5822" s="196"/>
      <c r="V5822" s="196"/>
    </row>
    <row r="5823" spans="21:22" ht="15.75">
      <c r="U5823" s="196"/>
      <c r="V5823" s="196"/>
    </row>
    <row r="5824" spans="21:22" ht="15.75">
      <c r="U5824" s="196"/>
      <c r="V5824" s="196"/>
    </row>
    <row r="5825" spans="21:22" ht="15.75">
      <c r="U5825" s="196"/>
      <c r="V5825" s="196"/>
    </row>
    <row r="5826" spans="21:22" ht="15.75">
      <c r="U5826" s="196"/>
      <c r="V5826" s="196"/>
    </row>
    <row r="5827" spans="21:22" ht="15.75">
      <c r="U5827" s="196"/>
      <c r="V5827" s="196"/>
    </row>
    <row r="5828" spans="21:22" ht="15.75">
      <c r="U5828" s="196"/>
      <c r="V5828" s="196"/>
    </row>
    <row r="5829" spans="21:22" ht="15.75">
      <c r="U5829" s="196"/>
      <c r="V5829" s="196"/>
    </row>
    <row r="5830" spans="21:22" ht="15.75">
      <c r="U5830" s="196"/>
      <c r="V5830" s="196"/>
    </row>
    <row r="5831" spans="21:22" ht="15.75">
      <c r="U5831" s="196"/>
      <c r="V5831" s="196"/>
    </row>
    <row r="5832" spans="21:22" ht="15.75">
      <c r="U5832" s="196"/>
      <c r="V5832" s="196"/>
    </row>
    <row r="5833" spans="21:22" ht="15.75">
      <c r="U5833" s="196"/>
      <c r="V5833" s="196"/>
    </row>
    <row r="5834" spans="21:22" ht="15.75">
      <c r="U5834" s="196"/>
      <c r="V5834" s="196"/>
    </row>
    <row r="5835" spans="21:22" ht="15.75">
      <c r="U5835" s="196"/>
      <c r="V5835" s="196"/>
    </row>
    <row r="5836" spans="21:22" ht="15.75">
      <c r="U5836" s="196"/>
      <c r="V5836" s="196"/>
    </row>
    <row r="5837" spans="21:22" ht="15.75">
      <c r="U5837" s="196"/>
      <c r="V5837" s="196"/>
    </row>
    <row r="5838" spans="21:22" ht="15.75">
      <c r="U5838" s="196"/>
      <c r="V5838" s="196"/>
    </row>
    <row r="5839" spans="21:22" ht="15.75">
      <c r="U5839" s="196"/>
      <c r="V5839" s="196"/>
    </row>
    <row r="5840" spans="21:22" ht="15.75">
      <c r="U5840" s="196"/>
      <c r="V5840" s="196"/>
    </row>
    <row r="5841" spans="21:22" ht="15.75">
      <c r="U5841" s="196"/>
      <c r="V5841" s="196"/>
    </row>
    <row r="5842" spans="21:22" ht="15.75">
      <c r="U5842" s="196"/>
      <c r="V5842" s="196"/>
    </row>
    <row r="5843" spans="21:22" ht="15.75">
      <c r="U5843" s="196"/>
      <c r="V5843" s="196"/>
    </row>
    <row r="5844" spans="21:22" ht="15.75">
      <c r="U5844" s="196"/>
      <c r="V5844" s="196"/>
    </row>
    <row r="5845" spans="21:22" ht="15.75">
      <c r="U5845" s="196"/>
      <c r="V5845" s="196"/>
    </row>
    <row r="5846" spans="21:22" ht="15.75">
      <c r="U5846" s="196"/>
      <c r="V5846" s="196"/>
    </row>
    <row r="5847" spans="21:22" ht="15.75">
      <c r="U5847" s="196"/>
      <c r="V5847" s="196"/>
    </row>
    <row r="5848" spans="21:22" ht="15.75">
      <c r="U5848" s="196"/>
      <c r="V5848" s="196"/>
    </row>
    <row r="5849" spans="21:22" ht="15.75">
      <c r="U5849" s="196"/>
      <c r="V5849" s="196"/>
    </row>
    <row r="5850" spans="21:22" ht="15.75">
      <c r="U5850" s="196"/>
      <c r="V5850" s="196"/>
    </row>
    <row r="5851" spans="21:22" ht="15.75">
      <c r="U5851" s="196"/>
      <c r="V5851" s="196"/>
    </row>
    <row r="5852" spans="21:22" ht="15.75">
      <c r="U5852" s="196"/>
      <c r="V5852" s="196"/>
    </row>
    <row r="5853" spans="21:22" ht="15.75">
      <c r="U5853" s="196"/>
      <c r="V5853" s="196"/>
    </row>
    <row r="5854" spans="21:22" ht="15.75">
      <c r="U5854" s="196"/>
      <c r="V5854" s="196"/>
    </row>
    <row r="5855" spans="21:22" ht="15.75">
      <c r="U5855" s="196"/>
      <c r="V5855" s="196"/>
    </row>
    <row r="5856" spans="21:22" ht="15.75">
      <c r="U5856" s="196"/>
      <c r="V5856" s="196"/>
    </row>
    <row r="5857" spans="21:22" ht="15.75">
      <c r="U5857" s="196"/>
      <c r="V5857" s="196"/>
    </row>
    <row r="5858" spans="21:22" ht="15.75">
      <c r="U5858" s="196"/>
      <c r="V5858" s="196"/>
    </row>
    <row r="5859" spans="21:22" ht="15.75">
      <c r="U5859" s="196"/>
      <c r="V5859" s="196"/>
    </row>
    <row r="5860" spans="21:22" ht="15.75">
      <c r="U5860" s="196"/>
      <c r="V5860" s="196"/>
    </row>
    <row r="5861" spans="21:22" ht="15.75">
      <c r="U5861" s="196"/>
      <c r="V5861" s="196"/>
    </row>
    <row r="5862" spans="21:22" ht="15.75">
      <c r="U5862" s="196"/>
      <c r="V5862" s="196"/>
    </row>
    <row r="5863" spans="21:22" ht="15.75">
      <c r="U5863" s="196"/>
      <c r="V5863" s="196"/>
    </row>
    <row r="5864" spans="21:22" ht="15.75">
      <c r="U5864" s="196"/>
      <c r="V5864" s="196"/>
    </row>
    <row r="5865" spans="21:22" ht="15.75">
      <c r="U5865" s="196"/>
      <c r="V5865" s="196"/>
    </row>
    <row r="5866" spans="21:22" ht="15.75">
      <c r="U5866" s="196"/>
      <c r="V5866" s="196"/>
    </row>
    <row r="5867" spans="21:22" ht="15.75">
      <c r="U5867" s="196"/>
      <c r="V5867" s="196"/>
    </row>
    <row r="5868" spans="21:22" ht="15.75">
      <c r="U5868" s="196"/>
      <c r="V5868" s="196"/>
    </row>
    <row r="5869" spans="21:22" ht="15.75">
      <c r="U5869" s="196"/>
      <c r="V5869" s="196"/>
    </row>
    <row r="5870" spans="21:22" ht="15.75">
      <c r="U5870" s="196"/>
      <c r="V5870" s="196"/>
    </row>
    <row r="5871" spans="21:22" ht="15.75">
      <c r="U5871" s="196"/>
      <c r="V5871" s="196"/>
    </row>
    <row r="5872" spans="21:22" ht="15.75">
      <c r="U5872" s="196"/>
      <c r="V5872" s="196"/>
    </row>
    <row r="5873" spans="21:22" ht="15.75">
      <c r="U5873" s="196"/>
      <c r="V5873" s="196"/>
    </row>
    <row r="5874" spans="21:22" ht="15.75">
      <c r="U5874" s="196"/>
      <c r="V5874" s="196"/>
    </row>
    <row r="5875" spans="21:22" ht="15.75">
      <c r="U5875" s="196"/>
      <c r="V5875" s="196"/>
    </row>
    <row r="5876" spans="21:22" ht="15.75">
      <c r="U5876" s="196"/>
      <c r="V5876" s="196"/>
    </row>
    <row r="5877" spans="21:22" ht="15.75">
      <c r="U5877" s="196"/>
      <c r="V5877" s="196"/>
    </row>
    <row r="5878" spans="21:22" ht="15.75">
      <c r="U5878" s="196"/>
      <c r="V5878" s="196"/>
    </row>
    <row r="5879" spans="21:22" ht="15.75">
      <c r="U5879" s="196"/>
      <c r="V5879" s="196"/>
    </row>
    <row r="5880" spans="21:22" ht="15.75">
      <c r="U5880" s="196"/>
      <c r="V5880" s="196"/>
    </row>
    <row r="5881" spans="21:22" ht="15.75">
      <c r="U5881" s="196"/>
      <c r="V5881" s="196"/>
    </row>
    <row r="5882" spans="21:22" ht="15.75">
      <c r="U5882" s="196"/>
      <c r="V5882" s="196"/>
    </row>
    <row r="5883" spans="21:22" ht="15.75">
      <c r="U5883" s="196"/>
      <c r="V5883" s="196"/>
    </row>
    <row r="5884" spans="21:22" ht="15.75">
      <c r="U5884" s="196"/>
      <c r="V5884" s="196"/>
    </row>
    <row r="5885" spans="21:22" ht="15.75">
      <c r="U5885" s="196"/>
      <c r="V5885" s="196"/>
    </row>
    <row r="5886" spans="21:22" ht="15.75">
      <c r="U5886" s="196"/>
      <c r="V5886" s="196"/>
    </row>
    <row r="5887" spans="21:22" ht="15.75">
      <c r="U5887" s="196"/>
      <c r="V5887" s="196"/>
    </row>
    <row r="5888" spans="21:22" ht="15.75">
      <c r="U5888" s="196"/>
      <c r="V5888" s="196"/>
    </row>
    <row r="5889" spans="21:22" ht="15.75">
      <c r="U5889" s="196"/>
      <c r="V5889" s="196"/>
    </row>
    <row r="5890" spans="21:22" ht="15.75">
      <c r="U5890" s="196"/>
      <c r="V5890" s="196"/>
    </row>
    <row r="5891" spans="21:22" ht="15.75">
      <c r="U5891" s="196"/>
      <c r="V5891" s="196"/>
    </row>
    <row r="5892" spans="21:22" ht="15.75">
      <c r="U5892" s="196"/>
      <c r="V5892" s="196"/>
    </row>
    <row r="5893" spans="21:22" ht="15.75">
      <c r="U5893" s="196"/>
      <c r="V5893" s="196"/>
    </row>
    <row r="5894" spans="21:22" ht="15.75">
      <c r="U5894" s="196"/>
      <c r="V5894" s="196"/>
    </row>
    <row r="5895" spans="21:22" ht="15.75">
      <c r="U5895" s="196"/>
      <c r="V5895" s="196"/>
    </row>
    <row r="5896" spans="21:22" ht="15.75">
      <c r="U5896" s="196"/>
      <c r="V5896" s="196"/>
    </row>
    <row r="5897" spans="21:22" ht="15.75">
      <c r="U5897" s="196"/>
      <c r="V5897" s="196"/>
    </row>
    <row r="5898" spans="21:22" ht="15.75">
      <c r="U5898" s="196"/>
      <c r="V5898" s="196"/>
    </row>
    <row r="5899" spans="21:22" ht="15.75">
      <c r="U5899" s="196"/>
      <c r="V5899" s="196"/>
    </row>
    <row r="5900" spans="21:22" ht="15.75">
      <c r="U5900" s="196"/>
      <c r="V5900" s="196"/>
    </row>
    <row r="5901" spans="21:22" ht="15.75">
      <c r="U5901" s="196"/>
      <c r="V5901" s="196"/>
    </row>
    <row r="5902" spans="21:22" ht="15.75">
      <c r="U5902" s="196"/>
      <c r="V5902" s="196"/>
    </row>
    <row r="5903" spans="21:22" ht="15.75">
      <c r="U5903" s="196"/>
      <c r="V5903" s="196"/>
    </row>
    <row r="5904" spans="21:22" ht="15.75">
      <c r="U5904" s="196"/>
      <c r="V5904" s="196"/>
    </row>
    <row r="5905" spans="21:22" ht="15.75">
      <c r="U5905" s="196"/>
      <c r="V5905" s="196"/>
    </row>
    <row r="5906" spans="21:22" ht="15.75">
      <c r="U5906" s="196"/>
      <c r="V5906" s="196"/>
    </row>
    <row r="5907" spans="21:22" ht="15.75">
      <c r="U5907" s="196"/>
      <c r="V5907" s="196"/>
    </row>
    <row r="5908" spans="21:22" ht="15.75">
      <c r="U5908" s="196"/>
      <c r="V5908" s="196"/>
    </row>
    <row r="5909" spans="21:22" ht="15.75">
      <c r="U5909" s="196"/>
      <c r="V5909" s="196"/>
    </row>
    <row r="5910" spans="21:22" ht="15.75">
      <c r="U5910" s="196"/>
      <c r="V5910" s="196"/>
    </row>
    <row r="5911" spans="21:22" ht="15.75">
      <c r="U5911" s="196"/>
      <c r="V5911" s="196"/>
    </row>
    <row r="5912" spans="21:22" ht="15.75">
      <c r="U5912" s="196"/>
      <c r="V5912" s="196"/>
    </row>
    <row r="5913" spans="21:22" ht="15.75">
      <c r="U5913" s="196"/>
      <c r="V5913" s="196"/>
    </row>
    <row r="5914" spans="21:22" ht="15.75">
      <c r="U5914" s="196"/>
      <c r="V5914" s="196"/>
    </row>
    <row r="5915" spans="21:22" ht="15.75">
      <c r="U5915" s="196"/>
      <c r="V5915" s="196"/>
    </row>
    <row r="5916" spans="21:22" ht="15.75">
      <c r="U5916" s="196"/>
      <c r="V5916" s="196"/>
    </row>
    <row r="5917" spans="21:22" ht="15.75">
      <c r="U5917" s="196"/>
      <c r="V5917" s="196"/>
    </row>
    <row r="5918" spans="21:22" ht="15.75">
      <c r="U5918" s="196"/>
      <c r="V5918" s="196"/>
    </row>
    <row r="5919" spans="21:22" ht="15.75">
      <c r="U5919" s="196"/>
      <c r="V5919" s="196"/>
    </row>
    <row r="5920" spans="21:22" ht="15.75">
      <c r="U5920" s="196"/>
      <c r="V5920" s="196"/>
    </row>
    <row r="5921" spans="21:22" ht="15.75">
      <c r="U5921" s="196"/>
      <c r="V5921" s="196"/>
    </row>
    <row r="5922" spans="21:22" ht="15.75">
      <c r="U5922" s="196"/>
      <c r="V5922" s="196"/>
    </row>
    <row r="5923" spans="21:22" ht="15.75">
      <c r="U5923" s="196"/>
      <c r="V5923" s="196"/>
    </row>
    <row r="5924" spans="21:22" ht="15.75">
      <c r="U5924" s="196"/>
      <c r="V5924" s="196"/>
    </row>
    <row r="5925" spans="21:22" ht="15.75">
      <c r="U5925" s="196"/>
      <c r="V5925" s="196"/>
    </row>
    <row r="5926" spans="21:22" ht="15.75">
      <c r="U5926" s="196"/>
      <c r="V5926" s="196"/>
    </row>
    <row r="5927" spans="21:22" ht="15.75">
      <c r="U5927" s="196"/>
      <c r="V5927" s="196"/>
    </row>
    <row r="5928" spans="21:22" ht="15.75">
      <c r="U5928" s="196"/>
      <c r="V5928" s="196"/>
    </row>
    <row r="5929" spans="21:22" ht="15.75">
      <c r="U5929" s="196"/>
      <c r="V5929" s="196"/>
    </row>
    <row r="5930" spans="21:22" ht="15.75">
      <c r="U5930" s="196"/>
      <c r="V5930" s="196"/>
    </row>
    <row r="5931" spans="21:22" ht="15.75">
      <c r="U5931" s="196"/>
      <c r="V5931" s="196"/>
    </row>
    <row r="5932" spans="21:22" ht="15.75">
      <c r="U5932" s="196"/>
      <c r="V5932" s="196"/>
    </row>
    <row r="5933" spans="21:22" ht="15.75">
      <c r="U5933" s="196"/>
      <c r="V5933" s="196"/>
    </row>
    <row r="5934" spans="21:22" ht="15.75">
      <c r="U5934" s="196"/>
      <c r="V5934" s="196"/>
    </row>
    <row r="5935" spans="21:22" ht="15.75">
      <c r="U5935" s="196"/>
      <c r="V5935" s="196"/>
    </row>
    <row r="5936" spans="21:22" ht="15.75">
      <c r="U5936" s="196"/>
      <c r="V5936" s="196"/>
    </row>
    <row r="5937" spans="21:22" ht="15.75">
      <c r="U5937" s="196"/>
      <c r="V5937" s="196"/>
    </row>
    <row r="5938" spans="21:22" ht="15.75">
      <c r="U5938" s="196"/>
      <c r="V5938" s="196"/>
    </row>
    <row r="5939" spans="21:22" ht="15.75">
      <c r="U5939" s="196"/>
      <c r="V5939" s="196"/>
    </row>
    <row r="5940" spans="21:22" ht="15.75">
      <c r="U5940" s="196"/>
      <c r="V5940" s="196"/>
    </row>
    <row r="5941" spans="21:22" ht="15.75">
      <c r="U5941" s="196"/>
      <c r="V5941" s="196"/>
    </row>
    <row r="5942" spans="21:22" ht="15.75">
      <c r="U5942" s="196"/>
      <c r="V5942" s="196"/>
    </row>
    <row r="5943" spans="21:22" ht="15.75">
      <c r="U5943" s="196"/>
      <c r="V5943" s="196"/>
    </row>
    <row r="5944" spans="21:22" ht="15.75">
      <c r="U5944" s="196"/>
      <c r="V5944" s="196"/>
    </row>
    <row r="5945" spans="21:22" ht="15.75">
      <c r="U5945" s="196"/>
      <c r="V5945" s="196"/>
    </row>
    <row r="5946" spans="21:22" ht="15.75">
      <c r="U5946" s="196"/>
      <c r="V5946" s="196"/>
    </row>
    <row r="5947" spans="21:22" ht="15.75">
      <c r="U5947" s="196"/>
      <c r="V5947" s="196"/>
    </row>
    <row r="5948" spans="21:22" ht="15.75">
      <c r="U5948" s="196"/>
      <c r="V5948" s="196"/>
    </row>
    <row r="5949" spans="21:22" ht="15.75">
      <c r="U5949" s="196"/>
      <c r="V5949" s="196"/>
    </row>
    <row r="5950" spans="21:22" ht="15.75">
      <c r="U5950" s="196"/>
      <c r="V5950" s="196"/>
    </row>
    <row r="5951" spans="21:22" ht="15.75">
      <c r="U5951" s="196"/>
      <c r="V5951" s="196"/>
    </row>
    <row r="5952" spans="21:22" ht="15.75">
      <c r="U5952" s="196"/>
      <c r="V5952" s="196"/>
    </row>
    <row r="5953" spans="21:22" ht="15.75">
      <c r="U5953" s="196"/>
      <c r="V5953" s="196"/>
    </row>
    <row r="5954" spans="21:22" ht="15.75">
      <c r="U5954" s="196"/>
      <c r="V5954" s="196"/>
    </row>
    <row r="5955" spans="21:22" ht="15.75">
      <c r="U5955" s="196"/>
      <c r="V5955" s="196"/>
    </row>
    <row r="5956" spans="21:22" ht="15.75">
      <c r="U5956" s="196"/>
      <c r="V5956" s="196"/>
    </row>
    <row r="5957" spans="21:22" ht="15.75">
      <c r="U5957" s="196"/>
      <c r="V5957" s="196"/>
    </row>
    <row r="5958" spans="21:22" ht="15.75">
      <c r="U5958" s="196"/>
      <c r="V5958" s="196"/>
    </row>
    <row r="5959" spans="21:22" ht="15.75">
      <c r="U5959" s="196"/>
      <c r="V5959" s="196"/>
    </row>
    <row r="5960" spans="21:22" ht="15.75">
      <c r="U5960" s="196"/>
      <c r="V5960" s="196"/>
    </row>
    <row r="5961" spans="21:22" ht="15.75">
      <c r="U5961" s="196"/>
      <c r="V5961" s="196"/>
    </row>
    <row r="5962" spans="21:22" ht="15.75">
      <c r="U5962" s="196"/>
      <c r="V5962" s="196"/>
    </row>
    <row r="5963" spans="21:22" ht="15.75">
      <c r="U5963" s="196"/>
      <c r="V5963" s="196"/>
    </row>
    <row r="5964" spans="21:22" ht="15.75">
      <c r="U5964" s="196"/>
      <c r="V5964" s="196"/>
    </row>
    <row r="5965" spans="21:22" ht="15.75">
      <c r="U5965" s="196"/>
      <c r="V5965" s="196"/>
    </row>
    <row r="5966" spans="21:22" ht="15.75">
      <c r="U5966" s="196"/>
      <c r="V5966" s="196"/>
    </row>
    <row r="5967" spans="21:22" ht="15.75">
      <c r="U5967" s="196"/>
      <c r="V5967" s="196"/>
    </row>
    <row r="5968" spans="21:22" ht="15.75">
      <c r="U5968" s="196"/>
      <c r="V5968" s="196"/>
    </row>
    <row r="5969" spans="21:22" ht="15.75">
      <c r="U5969" s="196"/>
      <c r="V5969" s="196"/>
    </row>
    <row r="5970" spans="21:22" ht="15.75">
      <c r="U5970" s="196"/>
      <c r="V5970" s="196"/>
    </row>
    <row r="5971" spans="21:22" ht="15.75">
      <c r="U5971" s="196"/>
      <c r="V5971" s="196"/>
    </row>
    <row r="5972" spans="21:22" ht="15.75">
      <c r="U5972" s="196"/>
      <c r="V5972" s="196"/>
    </row>
    <row r="5973" spans="21:22" ht="15.75">
      <c r="U5973" s="196"/>
      <c r="V5973" s="196"/>
    </row>
    <row r="5974" spans="21:22" ht="15.75">
      <c r="U5974" s="196"/>
      <c r="V5974" s="196"/>
    </row>
    <row r="5975" spans="21:22" ht="15.75">
      <c r="U5975" s="196"/>
      <c r="V5975" s="196"/>
    </row>
    <row r="5976" spans="21:22" ht="15.75">
      <c r="U5976" s="196"/>
      <c r="V5976" s="196"/>
    </row>
    <row r="5977" spans="21:22" ht="15.75">
      <c r="U5977" s="196"/>
      <c r="V5977" s="196"/>
    </row>
    <row r="5978" spans="21:22" ht="15.75">
      <c r="U5978" s="196"/>
      <c r="V5978" s="196"/>
    </row>
    <row r="5979" spans="21:22" ht="15.75">
      <c r="U5979" s="196"/>
      <c r="V5979" s="196"/>
    </row>
    <row r="5980" spans="21:22" ht="15.75">
      <c r="U5980" s="196"/>
      <c r="V5980" s="196"/>
    </row>
    <row r="5981" spans="21:22" ht="15.75">
      <c r="U5981" s="196"/>
      <c r="V5981" s="196"/>
    </row>
    <row r="5982" spans="21:22" ht="15.75">
      <c r="U5982" s="196"/>
      <c r="V5982" s="196"/>
    </row>
    <row r="5983" spans="21:22" ht="15.75">
      <c r="U5983" s="196"/>
      <c r="V5983" s="196"/>
    </row>
    <row r="5984" spans="21:22" ht="15.75">
      <c r="U5984" s="196"/>
      <c r="V5984" s="196"/>
    </row>
    <row r="5985" spans="21:22" ht="15.75">
      <c r="U5985" s="196"/>
      <c r="V5985" s="196"/>
    </row>
    <row r="5986" spans="21:22" ht="15.75">
      <c r="U5986" s="196"/>
      <c r="V5986" s="196"/>
    </row>
    <row r="5987" spans="21:22" ht="15.75">
      <c r="U5987" s="196"/>
      <c r="V5987" s="196"/>
    </row>
    <row r="5988" spans="21:22" ht="15.75">
      <c r="U5988" s="196"/>
      <c r="V5988" s="196"/>
    </row>
    <row r="5989" spans="21:22" ht="15.75">
      <c r="U5989" s="196"/>
      <c r="V5989" s="196"/>
    </row>
    <row r="5990" spans="21:22" ht="15.75">
      <c r="U5990" s="196"/>
      <c r="V5990" s="196"/>
    </row>
    <row r="5991" spans="21:22" ht="15.75">
      <c r="U5991" s="196"/>
      <c r="V5991" s="196"/>
    </row>
    <row r="5992" spans="21:22" ht="15.75">
      <c r="U5992" s="196"/>
      <c r="V5992" s="196"/>
    </row>
    <row r="5993" spans="21:22" ht="15.75">
      <c r="U5993" s="196"/>
      <c r="V5993" s="196"/>
    </row>
    <row r="5994" spans="21:22" ht="15.75">
      <c r="U5994" s="196"/>
      <c r="V5994" s="196"/>
    </row>
    <row r="5995" spans="21:22" ht="15.75">
      <c r="U5995" s="196"/>
      <c r="V5995" s="196"/>
    </row>
    <row r="5996" spans="21:22" ht="15.75">
      <c r="U5996" s="196"/>
      <c r="V5996" s="196"/>
    </row>
    <row r="5997" spans="21:22" ht="15.75">
      <c r="U5997" s="196"/>
      <c r="V5997" s="196"/>
    </row>
    <row r="5998" spans="21:22" ht="15.75">
      <c r="U5998" s="196"/>
      <c r="V5998" s="196"/>
    </row>
    <row r="5999" spans="21:22" ht="15.75">
      <c r="U5999" s="196"/>
      <c r="V5999" s="196"/>
    </row>
    <row r="6000" spans="21:22" ht="15.75">
      <c r="U6000" s="196"/>
      <c r="V6000" s="196"/>
    </row>
    <row r="6001" spans="21:22" ht="15.75">
      <c r="U6001" s="196"/>
      <c r="V6001" s="196"/>
    </row>
    <row r="6002" spans="21:22" ht="15.75">
      <c r="U6002" s="196"/>
      <c r="V6002" s="196"/>
    </row>
    <row r="6003" spans="21:22" ht="15.75">
      <c r="U6003" s="196"/>
      <c r="V6003" s="196"/>
    </row>
    <row r="6004" spans="21:22" ht="15.75">
      <c r="U6004" s="196"/>
      <c r="V6004" s="196"/>
    </row>
    <row r="6005" spans="21:22" ht="15.75">
      <c r="U6005" s="196"/>
      <c r="V6005" s="196"/>
    </row>
    <row r="6006" spans="21:22" ht="15.75">
      <c r="U6006" s="196"/>
      <c r="V6006" s="196"/>
    </row>
    <row r="6007" spans="21:22" ht="15.75">
      <c r="U6007" s="196"/>
      <c r="V6007" s="196"/>
    </row>
    <row r="6008" spans="21:22" ht="15.75">
      <c r="U6008" s="196"/>
      <c r="V6008" s="196"/>
    </row>
    <row r="6009" spans="21:22" ht="15.75">
      <c r="U6009" s="196"/>
      <c r="V6009" s="196"/>
    </row>
    <row r="6010" spans="21:22" ht="15.75">
      <c r="U6010" s="196"/>
      <c r="V6010" s="196"/>
    </row>
    <row r="6011" spans="21:22" ht="15.75">
      <c r="U6011" s="196"/>
      <c r="V6011" s="196"/>
    </row>
    <row r="6012" spans="21:22" ht="15.75">
      <c r="U6012" s="196"/>
      <c r="V6012" s="196"/>
    </row>
    <row r="6013" spans="21:22" ht="15.75">
      <c r="U6013" s="196"/>
      <c r="V6013" s="196"/>
    </row>
    <row r="6014" spans="21:22" ht="15.75">
      <c r="U6014" s="196"/>
      <c r="V6014" s="196"/>
    </row>
    <row r="6015" spans="21:22" ht="15.75">
      <c r="U6015" s="196"/>
      <c r="V6015" s="196"/>
    </row>
    <row r="6016" spans="21:22" ht="15.75">
      <c r="U6016" s="196"/>
      <c r="V6016" s="196"/>
    </row>
    <row r="6017" spans="21:22" ht="15.75">
      <c r="U6017" s="196"/>
      <c r="V6017" s="196"/>
    </row>
    <row r="6018" spans="21:22" ht="15.75">
      <c r="U6018" s="196"/>
      <c r="V6018" s="196"/>
    </row>
    <row r="6019" spans="21:22" ht="15.75">
      <c r="U6019" s="196"/>
      <c r="V6019" s="196"/>
    </row>
    <row r="6020" spans="21:22" ht="15.75">
      <c r="U6020" s="196"/>
      <c r="V6020" s="196"/>
    </row>
    <row r="6021" spans="21:22" ht="15.75">
      <c r="U6021" s="196"/>
      <c r="V6021" s="196"/>
    </row>
    <row r="6022" spans="21:22" ht="15.75">
      <c r="U6022" s="196"/>
      <c r="V6022" s="196"/>
    </row>
    <row r="6023" spans="21:22" ht="15.75">
      <c r="U6023" s="196"/>
      <c r="V6023" s="196"/>
    </row>
    <row r="6024" spans="21:22" ht="15.75">
      <c r="U6024" s="196"/>
      <c r="V6024" s="196"/>
    </row>
    <row r="6025" spans="21:22" ht="15.75">
      <c r="U6025" s="196"/>
      <c r="V6025" s="196"/>
    </row>
    <row r="6026" spans="21:22" ht="15.75">
      <c r="U6026" s="196"/>
      <c r="V6026" s="196"/>
    </row>
    <row r="6027" spans="21:22" ht="15.75">
      <c r="U6027" s="196"/>
      <c r="V6027" s="196"/>
    </row>
    <row r="6028" spans="21:22" ht="15.75">
      <c r="U6028" s="196"/>
      <c r="V6028" s="196"/>
    </row>
    <row r="6029" spans="21:22" ht="15.75">
      <c r="U6029" s="196"/>
      <c r="V6029" s="196"/>
    </row>
    <row r="6030" spans="21:22" ht="15.75">
      <c r="U6030" s="196"/>
      <c r="V6030" s="196"/>
    </row>
    <row r="6031" spans="21:22" ht="15.75">
      <c r="U6031" s="196"/>
      <c r="V6031" s="196"/>
    </row>
    <row r="6032" spans="21:22" ht="15.75">
      <c r="U6032" s="196"/>
      <c r="V6032" s="196"/>
    </row>
    <row r="6033" spans="21:22" ht="15.75">
      <c r="U6033" s="196"/>
      <c r="V6033" s="196"/>
    </row>
    <row r="6034" spans="21:22" ht="15.75">
      <c r="U6034" s="196"/>
      <c r="V6034" s="196"/>
    </row>
    <row r="6035" spans="21:22" ht="15.75">
      <c r="U6035" s="196"/>
      <c r="V6035" s="196"/>
    </row>
    <row r="6036" spans="21:22" ht="15.75">
      <c r="U6036" s="196"/>
      <c r="V6036" s="196"/>
    </row>
    <row r="6037" spans="21:22" ht="15.75">
      <c r="U6037" s="196"/>
      <c r="V6037" s="196"/>
    </row>
    <row r="6038" spans="21:22" ht="15.75">
      <c r="U6038" s="196"/>
      <c r="V6038" s="196"/>
    </row>
    <row r="6039" spans="21:22" ht="15.75">
      <c r="U6039" s="196"/>
      <c r="V6039" s="196"/>
    </row>
    <row r="6040" spans="21:22" ht="15.75">
      <c r="U6040" s="196"/>
      <c r="V6040" s="196"/>
    </row>
    <row r="6041" spans="21:22" ht="15.75">
      <c r="U6041" s="196"/>
      <c r="V6041" s="196"/>
    </row>
    <row r="6042" spans="21:22" ht="15.75">
      <c r="U6042" s="196"/>
      <c r="V6042" s="196"/>
    </row>
    <row r="6043" spans="21:22" ht="15.75">
      <c r="U6043" s="196"/>
      <c r="V6043" s="196"/>
    </row>
    <row r="6044" spans="21:22" ht="15.75">
      <c r="U6044" s="196"/>
      <c r="V6044" s="196"/>
    </row>
    <row r="6045" spans="21:22" ht="15.75">
      <c r="U6045" s="196"/>
      <c r="V6045" s="196"/>
    </row>
    <row r="6046" spans="21:22" ht="15.75">
      <c r="U6046" s="196"/>
      <c r="V6046" s="196"/>
    </row>
    <row r="6047" spans="21:22" ht="15.75">
      <c r="U6047" s="196"/>
      <c r="V6047" s="196"/>
    </row>
    <row r="6048" spans="21:22" ht="15.75">
      <c r="U6048" s="196"/>
      <c r="V6048" s="196"/>
    </row>
    <row r="6049" spans="21:22" ht="15.75">
      <c r="U6049" s="196"/>
      <c r="V6049" s="196"/>
    </row>
    <row r="6050" spans="21:22" ht="15.75">
      <c r="U6050" s="196"/>
      <c r="V6050" s="196"/>
    </row>
    <row r="6051" spans="21:22" ht="15.75">
      <c r="U6051" s="196"/>
      <c r="V6051" s="196"/>
    </row>
    <row r="6052" spans="21:22" ht="15.75">
      <c r="U6052" s="196"/>
      <c r="V6052" s="196"/>
    </row>
    <row r="6053" spans="21:22" ht="15.75">
      <c r="U6053" s="196"/>
      <c r="V6053" s="196"/>
    </row>
    <row r="6054" spans="21:22" ht="15.75">
      <c r="U6054" s="196"/>
      <c r="V6054" s="196"/>
    </row>
    <row r="6055" spans="21:22" ht="15.75">
      <c r="U6055" s="196"/>
      <c r="V6055" s="196"/>
    </row>
    <row r="6056" spans="21:22" ht="15.75">
      <c r="U6056" s="196"/>
      <c r="V6056" s="196"/>
    </row>
    <row r="6057" spans="21:22" ht="15.75">
      <c r="U6057" s="196"/>
      <c r="V6057" s="196"/>
    </row>
    <row r="6058" spans="21:22" ht="15.75">
      <c r="U6058" s="196"/>
      <c r="V6058" s="196"/>
    </row>
    <row r="6059" spans="21:22" ht="15.75">
      <c r="U6059" s="196"/>
      <c r="V6059" s="196"/>
    </row>
    <row r="6060" spans="21:22" ht="15.75">
      <c r="U6060" s="196"/>
      <c r="V6060" s="196"/>
    </row>
    <row r="6061" spans="21:22" ht="15.75">
      <c r="U6061" s="196"/>
      <c r="V6061" s="196"/>
    </row>
    <row r="6062" spans="21:22" ht="15.75">
      <c r="U6062" s="196"/>
      <c r="V6062" s="196"/>
    </row>
    <row r="6063" spans="21:22" ht="15.75">
      <c r="U6063" s="196"/>
      <c r="V6063" s="196"/>
    </row>
    <row r="6064" spans="21:22" ht="15.75">
      <c r="U6064" s="196"/>
      <c r="V6064" s="196"/>
    </row>
    <row r="6065" spans="21:22" ht="15.75">
      <c r="U6065" s="196"/>
      <c r="V6065" s="196"/>
    </row>
    <row r="6066" spans="21:22" ht="15.75">
      <c r="U6066" s="196"/>
      <c r="V6066" s="196"/>
    </row>
    <row r="6067" spans="21:22" ht="15.75">
      <c r="U6067" s="196"/>
      <c r="V6067" s="196"/>
    </row>
    <row r="6068" spans="21:22" ht="15.75">
      <c r="U6068" s="196"/>
      <c r="V6068" s="196"/>
    </row>
    <row r="6069" spans="21:22" ht="15.75">
      <c r="U6069" s="196"/>
      <c r="V6069" s="196"/>
    </row>
    <row r="6070" spans="21:22" ht="15.75">
      <c r="U6070" s="196"/>
      <c r="V6070" s="196"/>
    </row>
    <row r="6071" spans="21:22" ht="15.75">
      <c r="U6071" s="196"/>
      <c r="V6071" s="196"/>
    </row>
    <row r="6072" spans="21:22" ht="15.75">
      <c r="U6072" s="196"/>
      <c r="V6072" s="196"/>
    </row>
    <row r="6073" spans="21:22" ht="15.75">
      <c r="U6073" s="196"/>
      <c r="V6073" s="196"/>
    </row>
    <row r="6074" spans="21:22" ht="15.75">
      <c r="U6074" s="196"/>
      <c r="V6074" s="196"/>
    </row>
    <row r="6075" spans="21:22" ht="15.75">
      <c r="U6075" s="196"/>
      <c r="V6075" s="196"/>
    </row>
    <row r="6076" spans="21:22" ht="15.75">
      <c r="U6076" s="196"/>
      <c r="V6076" s="196"/>
    </row>
    <row r="6077" spans="21:22" ht="15.75">
      <c r="U6077" s="196"/>
      <c r="V6077" s="196"/>
    </row>
    <row r="6078" spans="21:22" ht="15.75">
      <c r="U6078" s="196"/>
      <c r="V6078" s="196"/>
    </row>
    <row r="6079" spans="21:22" ht="15.75">
      <c r="U6079" s="196"/>
      <c r="V6079" s="196"/>
    </row>
    <row r="6080" spans="21:22" ht="15.75">
      <c r="U6080" s="196"/>
      <c r="V6080" s="196"/>
    </row>
    <row r="6081" spans="21:22" ht="15.75">
      <c r="U6081" s="196"/>
      <c r="V6081" s="196"/>
    </row>
    <row r="6082" spans="21:22" ht="15.75">
      <c r="U6082" s="196"/>
      <c r="V6082" s="196"/>
    </row>
    <row r="6083" spans="21:22" ht="15.75">
      <c r="U6083" s="196"/>
      <c r="V6083" s="196"/>
    </row>
    <row r="6084" spans="21:22" ht="15.75">
      <c r="U6084" s="196"/>
      <c r="V6084" s="196"/>
    </row>
    <row r="6085" spans="21:22" ht="15.75">
      <c r="U6085" s="196"/>
      <c r="V6085" s="196"/>
    </row>
    <row r="6086" spans="21:22" ht="15.75">
      <c r="U6086" s="196"/>
      <c r="V6086" s="196"/>
    </row>
    <row r="6087" spans="21:22" ht="15.75">
      <c r="U6087" s="196"/>
      <c r="V6087" s="196"/>
    </row>
    <row r="6088" spans="21:22" ht="15.75">
      <c r="U6088" s="196"/>
      <c r="V6088" s="196"/>
    </row>
    <row r="6089" spans="21:22" ht="15.75">
      <c r="U6089" s="196"/>
      <c r="V6089" s="196"/>
    </row>
    <row r="6090" spans="21:22" ht="15.75">
      <c r="U6090" s="196"/>
      <c r="V6090" s="196"/>
    </row>
    <row r="6091" spans="21:22" ht="15.75">
      <c r="U6091" s="196"/>
      <c r="V6091" s="196"/>
    </row>
    <row r="6092" spans="21:22" ht="15.75">
      <c r="U6092" s="196"/>
      <c r="V6092" s="196"/>
    </row>
    <row r="6093" spans="21:22" ht="15.75">
      <c r="U6093" s="196"/>
      <c r="V6093" s="196"/>
    </row>
    <row r="6094" spans="21:22" ht="15.75">
      <c r="U6094" s="196"/>
      <c r="V6094" s="196"/>
    </row>
    <row r="6095" spans="21:22" ht="15.75">
      <c r="U6095" s="196"/>
      <c r="V6095" s="196"/>
    </row>
    <row r="6096" spans="21:22" ht="15.75">
      <c r="U6096" s="196"/>
      <c r="V6096" s="196"/>
    </row>
    <row r="6097" spans="21:22" ht="15.75">
      <c r="U6097" s="196"/>
      <c r="V6097" s="196"/>
    </row>
    <row r="6098" spans="21:22" ht="15.75">
      <c r="U6098" s="196"/>
      <c r="V6098" s="196"/>
    </row>
    <row r="6099" spans="21:22" ht="15.75">
      <c r="U6099" s="196"/>
      <c r="V6099" s="196"/>
    </row>
    <row r="6100" spans="21:22" ht="15.75">
      <c r="U6100" s="196"/>
      <c r="V6100" s="196"/>
    </row>
    <row r="6101" spans="21:22" ht="15.75">
      <c r="U6101" s="196"/>
      <c r="V6101" s="196"/>
    </row>
    <row r="6102" spans="21:22" ht="15.75">
      <c r="U6102" s="196"/>
      <c r="V6102" s="196"/>
    </row>
    <row r="6103" spans="21:22" ht="15.75">
      <c r="U6103" s="196"/>
      <c r="V6103" s="196"/>
    </row>
    <row r="6104" spans="21:22" ht="15.75">
      <c r="U6104" s="196"/>
      <c r="V6104" s="196"/>
    </row>
    <row r="6105" spans="21:22" ht="15.75">
      <c r="U6105" s="196"/>
      <c r="V6105" s="196"/>
    </row>
    <row r="6106" spans="21:22" ht="15.75">
      <c r="U6106" s="196"/>
      <c r="V6106" s="196"/>
    </row>
    <row r="6107" spans="21:22" ht="15.75">
      <c r="U6107" s="196"/>
      <c r="V6107" s="196"/>
    </row>
    <row r="6108" spans="21:22" ht="15.75">
      <c r="U6108" s="196"/>
      <c r="V6108" s="196"/>
    </row>
    <row r="6109" spans="21:22" ht="15.75">
      <c r="U6109" s="196"/>
      <c r="V6109" s="196"/>
    </row>
    <row r="6110" spans="21:22" ht="15.75">
      <c r="U6110" s="196"/>
      <c r="V6110" s="196"/>
    </row>
    <row r="6111" spans="21:22" ht="15.75">
      <c r="U6111" s="196"/>
      <c r="V6111" s="196"/>
    </row>
    <row r="6112" spans="21:22" ht="15.75">
      <c r="U6112" s="196"/>
      <c r="V6112" s="196"/>
    </row>
    <row r="6113" spans="21:22" ht="15.75">
      <c r="U6113" s="196"/>
      <c r="V6113" s="196"/>
    </row>
    <row r="6114" spans="21:22" ht="15.75">
      <c r="U6114" s="196"/>
      <c r="V6114" s="196"/>
    </row>
    <row r="6115" spans="21:22" ht="15.75">
      <c r="U6115" s="196"/>
      <c r="V6115" s="196"/>
    </row>
    <row r="6116" spans="21:22" ht="15.75">
      <c r="U6116" s="196"/>
      <c r="V6116" s="196"/>
    </row>
    <row r="6117" spans="21:22" ht="15.75">
      <c r="U6117" s="196"/>
      <c r="V6117" s="196"/>
    </row>
    <row r="6118" spans="21:22" ht="15.75">
      <c r="U6118" s="196"/>
      <c r="V6118" s="196"/>
    </row>
    <row r="6119" spans="21:22" ht="15.75">
      <c r="U6119" s="196"/>
      <c r="V6119" s="196"/>
    </row>
    <row r="6120" spans="21:22" ht="15.75">
      <c r="U6120" s="196"/>
      <c r="V6120" s="196"/>
    </row>
    <row r="6121" spans="21:22" ht="15.75">
      <c r="U6121" s="196"/>
      <c r="V6121" s="196"/>
    </row>
    <row r="6122" spans="21:22" ht="15.75">
      <c r="U6122" s="196"/>
      <c r="V6122" s="196"/>
    </row>
    <row r="6123" spans="21:22" ht="15.75">
      <c r="U6123" s="196"/>
      <c r="V6123" s="196"/>
    </row>
    <row r="6124" spans="21:22" ht="15.75">
      <c r="U6124" s="196"/>
      <c r="V6124" s="196"/>
    </row>
    <row r="6125" spans="21:22" ht="15.75">
      <c r="U6125" s="196"/>
      <c r="V6125" s="196"/>
    </row>
    <row r="6126" spans="21:22" ht="15.75">
      <c r="U6126" s="196"/>
      <c r="V6126" s="196"/>
    </row>
    <row r="6127" spans="21:22" ht="15.75">
      <c r="U6127" s="196"/>
      <c r="V6127" s="196"/>
    </row>
    <row r="6128" spans="21:22" ht="15.75">
      <c r="U6128" s="196"/>
      <c r="V6128" s="196"/>
    </row>
    <row r="6129" spans="21:22" ht="15.75">
      <c r="U6129" s="196"/>
      <c r="V6129" s="196"/>
    </row>
    <row r="6130" spans="21:22" ht="15.75">
      <c r="U6130" s="196"/>
      <c r="V6130" s="196"/>
    </row>
    <row r="6131" spans="21:22" ht="15.75">
      <c r="U6131" s="196"/>
      <c r="V6131" s="196"/>
    </row>
    <row r="6132" spans="21:22" ht="15.75">
      <c r="U6132" s="196"/>
      <c r="V6132" s="196"/>
    </row>
    <row r="6133" spans="21:22" ht="15.75">
      <c r="U6133" s="196"/>
      <c r="V6133" s="196"/>
    </row>
    <row r="6134" spans="21:22" ht="15.75">
      <c r="U6134" s="196"/>
      <c r="V6134" s="196"/>
    </row>
    <row r="6135" spans="21:22" ht="15.75">
      <c r="U6135" s="196"/>
      <c r="V6135" s="196"/>
    </row>
    <row r="6136" spans="21:22" ht="15.75">
      <c r="U6136" s="196"/>
      <c r="V6136" s="196"/>
    </row>
    <row r="6137" spans="21:22" ht="15.75">
      <c r="U6137" s="196"/>
      <c r="V6137" s="196"/>
    </row>
    <row r="6138" spans="21:22" ht="15.75">
      <c r="U6138" s="196"/>
      <c r="V6138" s="196"/>
    </row>
    <row r="6139" spans="21:22" ht="15.75">
      <c r="U6139" s="196"/>
      <c r="V6139" s="196"/>
    </row>
    <row r="6140" spans="21:22" ht="15.75">
      <c r="U6140" s="196"/>
      <c r="V6140" s="196"/>
    </row>
    <row r="6141" spans="21:22" ht="15.75">
      <c r="U6141" s="196"/>
      <c r="V6141" s="196"/>
    </row>
    <row r="6142" spans="21:22" ht="15.75">
      <c r="U6142" s="196"/>
      <c r="V6142" s="196"/>
    </row>
    <row r="6143" spans="21:22" ht="15.75">
      <c r="U6143" s="196"/>
      <c r="V6143" s="196"/>
    </row>
    <row r="6144" spans="21:22" ht="15.75">
      <c r="U6144" s="196"/>
      <c r="V6144" s="196"/>
    </row>
    <row r="6145" spans="21:22" ht="15.75">
      <c r="U6145" s="196"/>
      <c r="V6145" s="196"/>
    </row>
    <row r="6146" spans="21:22" ht="15.75">
      <c r="U6146" s="196"/>
      <c r="V6146" s="196"/>
    </row>
    <row r="6147" spans="21:22" ht="15.75">
      <c r="U6147" s="196"/>
      <c r="V6147" s="196"/>
    </row>
    <row r="6148" spans="21:22" ht="15.75">
      <c r="U6148" s="196"/>
      <c r="V6148" s="196"/>
    </row>
    <row r="6149" spans="21:22" ht="15.75">
      <c r="U6149" s="196"/>
      <c r="V6149" s="196"/>
    </row>
    <row r="6150" spans="21:22" ht="15.75">
      <c r="U6150" s="196"/>
      <c r="V6150" s="196"/>
    </row>
    <row r="6151" spans="21:22" ht="15.75">
      <c r="U6151" s="196"/>
      <c r="V6151" s="196"/>
    </row>
    <row r="6152" spans="21:22" ht="15.75">
      <c r="U6152" s="196"/>
      <c r="V6152" s="196"/>
    </row>
    <row r="6153" spans="21:22" ht="15.75">
      <c r="U6153" s="196"/>
      <c r="V6153" s="196"/>
    </row>
    <row r="6154" spans="21:22" ht="15.75">
      <c r="U6154" s="196"/>
      <c r="V6154" s="196"/>
    </row>
    <row r="6155" spans="21:22" ht="15.75">
      <c r="U6155" s="196"/>
      <c r="V6155" s="196"/>
    </row>
    <row r="6156" spans="21:22" ht="15.75">
      <c r="U6156" s="196"/>
      <c r="V6156" s="196"/>
    </row>
    <row r="6157" spans="21:22" ht="15.75">
      <c r="U6157" s="196"/>
      <c r="V6157" s="196"/>
    </row>
    <row r="6158" spans="21:22" ht="15.75">
      <c r="U6158" s="196"/>
      <c r="V6158" s="196"/>
    </row>
    <row r="6159" spans="21:22" ht="15.75">
      <c r="U6159" s="196"/>
      <c r="V6159" s="196"/>
    </row>
    <row r="6160" spans="21:22" ht="15.75">
      <c r="U6160" s="196"/>
      <c r="V6160" s="196"/>
    </row>
    <row r="6161" spans="21:22" ht="15.75">
      <c r="U6161" s="196"/>
      <c r="V6161" s="196"/>
    </row>
    <row r="6162" spans="21:22" ht="15.75">
      <c r="U6162" s="196"/>
      <c r="V6162" s="196"/>
    </row>
    <row r="6163" spans="21:22" ht="15.75">
      <c r="U6163" s="196"/>
      <c r="V6163" s="196"/>
    </row>
    <row r="6164" spans="21:22" ht="15.75">
      <c r="U6164" s="196"/>
      <c r="V6164" s="196"/>
    </row>
    <row r="6165" spans="21:22" ht="15.75">
      <c r="U6165" s="196"/>
      <c r="V6165" s="196"/>
    </row>
    <row r="6166" spans="21:22" ht="15.75">
      <c r="U6166" s="196"/>
      <c r="V6166" s="196"/>
    </row>
    <row r="6167" spans="21:22" ht="15.75">
      <c r="U6167" s="196"/>
      <c r="V6167" s="196"/>
    </row>
    <row r="6168" spans="21:22" ht="15.75">
      <c r="U6168" s="196"/>
      <c r="V6168" s="196"/>
    </row>
    <row r="6169" spans="21:22" ht="15.75">
      <c r="U6169" s="196"/>
      <c r="V6169" s="196"/>
    </row>
    <row r="6170" spans="21:22" ht="15.75">
      <c r="U6170" s="196"/>
      <c r="V6170" s="196"/>
    </row>
    <row r="6171" spans="21:22" ht="15.75">
      <c r="U6171" s="196"/>
      <c r="V6171" s="196"/>
    </row>
    <row r="6172" spans="21:22" ht="15.75">
      <c r="U6172" s="196"/>
      <c r="V6172" s="196"/>
    </row>
    <row r="6173" spans="21:22" ht="15.75">
      <c r="U6173" s="196"/>
      <c r="V6173" s="196"/>
    </row>
    <row r="6174" spans="21:22" ht="15.75">
      <c r="U6174" s="196"/>
      <c r="V6174" s="196"/>
    </row>
    <row r="6175" spans="21:22" ht="15.75">
      <c r="U6175" s="196"/>
      <c r="V6175" s="196"/>
    </row>
    <row r="6176" spans="21:22" ht="15.75">
      <c r="U6176" s="196"/>
      <c r="V6176" s="196"/>
    </row>
    <row r="6177" spans="21:22" ht="15.75">
      <c r="U6177" s="196"/>
      <c r="V6177" s="196"/>
    </row>
    <row r="6178" spans="21:22" ht="15.75">
      <c r="U6178" s="196"/>
      <c r="V6178" s="196"/>
    </row>
    <row r="6179" spans="21:22" ht="15.75">
      <c r="U6179" s="196"/>
      <c r="V6179" s="196"/>
    </row>
    <row r="6180" spans="21:22" ht="15.75">
      <c r="U6180" s="196"/>
      <c r="V6180" s="196"/>
    </row>
    <row r="6181" spans="21:22" ht="15.75">
      <c r="U6181" s="196"/>
      <c r="V6181" s="196"/>
    </row>
    <row r="6182" spans="21:22" ht="15.75">
      <c r="U6182" s="196"/>
      <c r="V6182" s="196"/>
    </row>
    <row r="6183" spans="21:22" ht="15.75">
      <c r="U6183" s="196"/>
      <c r="V6183" s="196"/>
    </row>
    <row r="6184" spans="21:22" ht="15.75">
      <c r="U6184" s="196"/>
      <c r="V6184" s="196"/>
    </row>
    <row r="6185" spans="21:22" ht="15.75">
      <c r="U6185" s="196"/>
      <c r="V6185" s="196"/>
    </row>
    <row r="6186" spans="21:22" ht="15.75">
      <c r="U6186" s="196"/>
      <c r="V6186" s="196"/>
    </row>
    <row r="6187" spans="21:22" ht="15.75">
      <c r="U6187" s="196"/>
      <c r="V6187" s="196"/>
    </row>
    <row r="6188" spans="21:22" ht="15.75">
      <c r="U6188" s="196"/>
      <c r="V6188" s="196"/>
    </row>
    <row r="6189" spans="21:22" ht="15.75">
      <c r="U6189" s="196"/>
      <c r="V6189" s="196"/>
    </row>
    <row r="6190" spans="21:22" ht="15.75">
      <c r="U6190" s="196"/>
      <c r="V6190" s="196"/>
    </row>
    <row r="6191" spans="21:22" ht="15.75">
      <c r="U6191" s="196"/>
      <c r="V6191" s="196"/>
    </row>
    <row r="6192" spans="21:22" ht="15.75">
      <c r="U6192" s="196"/>
      <c r="V6192" s="196"/>
    </row>
    <row r="6193" spans="21:22" ht="15.75">
      <c r="U6193" s="196"/>
      <c r="V6193" s="196"/>
    </row>
    <row r="6194" spans="21:22" ht="15.75">
      <c r="U6194" s="196"/>
      <c r="V6194" s="196"/>
    </row>
    <row r="6195" spans="21:22" ht="15.75">
      <c r="U6195" s="196"/>
      <c r="V6195" s="196"/>
    </row>
    <row r="6196" spans="21:22" ht="15.75">
      <c r="U6196" s="196"/>
      <c r="V6196" s="196"/>
    </row>
    <row r="6197" spans="21:22" ht="15.75">
      <c r="U6197" s="196"/>
      <c r="V6197" s="196"/>
    </row>
    <row r="6198" spans="21:22" ht="15.75">
      <c r="U6198" s="196"/>
      <c r="V6198" s="196"/>
    </row>
    <row r="6199" spans="21:22" ht="15.75">
      <c r="U6199" s="196"/>
      <c r="V6199" s="196"/>
    </row>
    <row r="6200" spans="21:22" ht="15.75">
      <c r="U6200" s="196"/>
      <c r="V6200" s="196"/>
    </row>
    <row r="6201" spans="21:22" ht="15.75">
      <c r="U6201" s="196"/>
      <c r="V6201" s="196"/>
    </row>
    <row r="6202" spans="21:22" ht="15.75">
      <c r="U6202" s="196"/>
      <c r="V6202" s="196"/>
    </row>
    <row r="6203" spans="21:22" ht="15.75">
      <c r="U6203" s="196"/>
      <c r="V6203" s="196"/>
    </row>
    <row r="6204" spans="21:22" ht="15.75">
      <c r="U6204" s="196"/>
      <c r="V6204" s="196"/>
    </row>
    <row r="6205" spans="21:22" ht="15.75">
      <c r="U6205" s="196"/>
      <c r="V6205" s="196"/>
    </row>
    <row r="6206" spans="21:22" ht="15.75">
      <c r="U6206" s="196"/>
      <c r="V6206" s="196"/>
    </row>
    <row r="6207" spans="21:22" ht="15.75">
      <c r="U6207" s="196"/>
      <c r="V6207" s="196"/>
    </row>
    <row r="6208" spans="21:22" ht="15.75">
      <c r="U6208" s="196"/>
      <c r="V6208" s="196"/>
    </row>
    <row r="6209" spans="21:22" ht="15.75">
      <c r="U6209" s="196"/>
      <c r="V6209" s="196"/>
    </row>
    <row r="6210" spans="21:22" ht="15.75">
      <c r="U6210" s="196"/>
      <c r="V6210" s="196"/>
    </row>
    <row r="6211" spans="21:22" ht="15.75">
      <c r="U6211" s="196"/>
      <c r="V6211" s="196"/>
    </row>
    <row r="6212" spans="21:22" ht="15.75">
      <c r="U6212" s="196"/>
      <c r="V6212" s="196"/>
    </row>
    <row r="6213" spans="21:22" ht="15.75">
      <c r="U6213" s="196"/>
      <c r="V6213" s="196"/>
    </row>
    <row r="6214" spans="21:22" ht="15.75">
      <c r="U6214" s="196"/>
      <c r="V6214" s="196"/>
    </row>
    <row r="6215" spans="21:22" ht="15.75">
      <c r="U6215" s="196"/>
      <c r="V6215" s="196"/>
    </row>
    <row r="6216" spans="21:22" ht="15.75">
      <c r="U6216" s="196"/>
      <c r="V6216" s="196"/>
    </row>
    <row r="6217" spans="21:22" ht="15.75">
      <c r="U6217" s="196"/>
      <c r="V6217" s="196"/>
    </row>
    <row r="6218" spans="21:22" ht="15.75">
      <c r="U6218" s="196"/>
      <c r="V6218" s="196"/>
    </row>
    <row r="6219" spans="21:22" ht="15.75">
      <c r="U6219" s="196"/>
      <c r="V6219" s="196"/>
    </row>
    <row r="6220" spans="21:22" ht="15.75">
      <c r="U6220" s="196"/>
      <c r="V6220" s="196"/>
    </row>
    <row r="6221" spans="21:22" ht="15.75">
      <c r="U6221" s="196"/>
      <c r="V6221" s="196"/>
    </row>
    <row r="6222" spans="21:22" ht="15.75">
      <c r="U6222" s="196"/>
      <c r="V6222" s="196"/>
    </row>
    <row r="6223" spans="21:22" ht="15.75">
      <c r="U6223" s="196"/>
      <c r="V6223" s="196"/>
    </row>
    <row r="6224" spans="21:22" ht="15.75">
      <c r="U6224" s="196"/>
      <c r="V6224" s="196"/>
    </row>
    <row r="6225" spans="21:22" ht="15.75">
      <c r="U6225" s="196"/>
      <c r="V6225" s="196"/>
    </row>
    <row r="6226" spans="21:22" ht="15.75">
      <c r="U6226" s="196"/>
      <c r="V6226" s="196"/>
    </row>
    <row r="6227" spans="21:22" ht="15.75">
      <c r="U6227" s="196"/>
      <c r="V6227" s="196"/>
    </row>
    <row r="6228" spans="21:22" ht="15.75">
      <c r="U6228" s="196"/>
      <c r="V6228" s="196"/>
    </row>
    <row r="6229" spans="21:22" ht="15.75">
      <c r="U6229" s="196"/>
      <c r="V6229" s="196"/>
    </row>
    <row r="6230" spans="21:22" ht="15.75">
      <c r="U6230" s="196"/>
      <c r="V6230" s="196"/>
    </row>
    <row r="6231" spans="21:22" ht="15.75">
      <c r="U6231" s="196"/>
      <c r="V6231" s="196"/>
    </row>
    <row r="6232" spans="21:22" ht="15.75">
      <c r="U6232" s="196"/>
      <c r="V6232" s="196"/>
    </row>
    <row r="6233" spans="21:22" ht="15.75">
      <c r="U6233" s="196"/>
      <c r="V6233" s="196"/>
    </row>
    <row r="6234" spans="21:22" ht="15.75">
      <c r="U6234" s="196"/>
      <c r="V6234" s="196"/>
    </row>
    <row r="6235" spans="21:22" ht="15.75">
      <c r="U6235" s="196"/>
      <c r="V6235" s="196"/>
    </row>
    <row r="6236" spans="21:22" ht="15.75">
      <c r="U6236" s="196"/>
      <c r="V6236" s="196"/>
    </row>
    <row r="6237" spans="21:22" ht="15.75">
      <c r="U6237" s="196"/>
      <c r="V6237" s="196"/>
    </row>
    <row r="6238" spans="21:22" ht="15.75">
      <c r="U6238" s="196"/>
      <c r="V6238" s="196"/>
    </row>
    <row r="6239" spans="21:22" ht="15.75">
      <c r="U6239" s="196"/>
      <c r="V6239" s="196"/>
    </row>
    <row r="6240" spans="21:22" ht="15.75">
      <c r="U6240" s="196"/>
      <c r="V6240" s="196"/>
    </row>
    <row r="6241" spans="21:22" ht="15.75">
      <c r="U6241" s="196"/>
      <c r="V6241" s="196"/>
    </row>
    <row r="6242" spans="21:22" ht="15.75">
      <c r="U6242" s="196"/>
      <c r="V6242" s="196"/>
    </row>
    <row r="6243" spans="21:22" ht="15.75">
      <c r="U6243" s="196"/>
      <c r="V6243" s="196"/>
    </row>
    <row r="6244" spans="21:22" ht="15.75">
      <c r="U6244" s="196"/>
      <c r="V6244" s="196"/>
    </row>
    <row r="6245" spans="21:22" ht="15.75">
      <c r="U6245" s="196"/>
      <c r="V6245" s="196"/>
    </row>
    <row r="6246" spans="21:22" ht="15.75">
      <c r="U6246" s="196"/>
      <c r="V6246" s="196"/>
    </row>
    <row r="6247" spans="21:22" ht="15.75">
      <c r="U6247" s="196"/>
      <c r="V6247" s="196"/>
    </row>
    <row r="6248" spans="21:22" ht="15.75">
      <c r="U6248" s="196"/>
      <c r="V6248" s="196"/>
    </row>
    <row r="6249" spans="21:22" ht="15.75">
      <c r="U6249" s="196"/>
      <c r="V6249" s="196"/>
    </row>
    <row r="6250" spans="21:22" ht="15.75">
      <c r="U6250" s="196"/>
      <c r="V6250" s="196"/>
    </row>
    <row r="6251" spans="21:22" ht="15.75">
      <c r="U6251" s="196"/>
      <c r="V6251" s="196"/>
    </row>
    <row r="6252" spans="21:22" ht="15.75">
      <c r="U6252" s="196"/>
      <c r="V6252" s="196"/>
    </row>
    <row r="6253" spans="21:22" ht="15.75">
      <c r="U6253" s="196"/>
      <c r="V6253" s="196"/>
    </row>
    <row r="6254" spans="21:22" ht="15.75">
      <c r="U6254" s="196"/>
      <c r="V6254" s="196"/>
    </row>
    <row r="6255" spans="21:22" ht="15.75">
      <c r="U6255" s="196"/>
      <c r="V6255" s="196"/>
    </row>
    <row r="6256" spans="21:22" ht="15.75">
      <c r="U6256" s="196"/>
      <c r="V6256" s="196"/>
    </row>
    <row r="6257" spans="21:22" ht="15.75">
      <c r="U6257" s="196"/>
      <c r="V6257" s="196"/>
    </row>
    <row r="6258" spans="21:22" ht="15.75">
      <c r="U6258" s="196"/>
      <c r="V6258" s="196"/>
    </row>
    <row r="6259" spans="21:22" ht="15.75">
      <c r="U6259" s="196"/>
      <c r="V6259" s="196"/>
    </row>
    <row r="6260" spans="21:22" ht="15.75">
      <c r="U6260" s="196"/>
      <c r="V6260" s="196"/>
    </row>
    <row r="6261" spans="21:22" ht="15.75">
      <c r="U6261" s="196"/>
      <c r="V6261" s="196"/>
    </row>
    <row r="6262" spans="21:22" ht="15.75">
      <c r="U6262" s="196"/>
      <c r="V6262" s="196"/>
    </row>
    <row r="6263" spans="21:22" ht="15.75">
      <c r="U6263" s="196"/>
      <c r="V6263" s="196"/>
    </row>
    <row r="6264" spans="21:22" ht="15.75">
      <c r="U6264" s="196"/>
      <c r="V6264" s="196"/>
    </row>
    <row r="6265" spans="21:22" ht="15.75">
      <c r="U6265" s="196"/>
      <c r="V6265" s="196"/>
    </row>
    <row r="6266" spans="21:22" ht="15.75">
      <c r="U6266" s="196"/>
      <c r="V6266" s="196"/>
    </row>
    <row r="6267" spans="21:22" ht="15.75">
      <c r="U6267" s="196"/>
      <c r="V6267" s="196"/>
    </row>
    <row r="6268" spans="21:22" ht="15.75">
      <c r="U6268" s="196"/>
      <c r="V6268" s="196"/>
    </row>
    <row r="6269" spans="21:22" ht="15.75">
      <c r="U6269" s="196"/>
      <c r="V6269" s="196"/>
    </row>
    <row r="6270" spans="21:22" ht="15.75">
      <c r="U6270" s="196"/>
      <c r="V6270" s="196"/>
    </row>
    <row r="6271" spans="21:22" ht="15.75">
      <c r="U6271" s="196"/>
      <c r="V6271" s="196"/>
    </row>
    <row r="6272" spans="21:22" ht="15.75">
      <c r="U6272" s="196"/>
      <c r="V6272" s="196"/>
    </row>
    <row r="6273" spans="21:22" ht="15.75">
      <c r="U6273" s="196"/>
      <c r="V6273" s="196"/>
    </row>
    <row r="6274" spans="21:22" ht="15.75">
      <c r="U6274" s="196"/>
      <c r="V6274" s="196"/>
    </row>
    <row r="6275" spans="21:22" ht="15.75">
      <c r="U6275" s="196"/>
      <c r="V6275" s="196"/>
    </row>
    <row r="6276" spans="21:22" ht="15.75">
      <c r="U6276" s="196"/>
      <c r="V6276" s="196"/>
    </row>
    <row r="6277" spans="21:22" ht="15.75">
      <c r="U6277" s="196"/>
      <c r="V6277" s="196"/>
    </row>
    <row r="6278" spans="21:22" ht="15.75">
      <c r="U6278" s="196"/>
      <c r="V6278" s="196"/>
    </row>
    <row r="6279" spans="21:22" ht="15.75">
      <c r="U6279" s="196"/>
      <c r="V6279" s="196"/>
    </row>
    <row r="6280" spans="21:22" ht="15.75">
      <c r="U6280" s="196"/>
      <c r="V6280" s="196"/>
    </row>
    <row r="6281" spans="21:22" ht="15.75">
      <c r="U6281" s="196"/>
      <c r="V6281" s="196"/>
    </row>
    <row r="6282" spans="21:22" ht="15.75">
      <c r="U6282" s="196"/>
      <c r="V6282" s="196"/>
    </row>
    <row r="6283" spans="21:22" ht="15.75">
      <c r="U6283" s="196"/>
      <c r="V6283" s="196"/>
    </row>
    <row r="6284" spans="21:22" ht="15.75">
      <c r="U6284" s="196"/>
      <c r="V6284" s="196"/>
    </row>
    <row r="6285" spans="21:22" ht="15.75">
      <c r="U6285" s="196"/>
      <c r="V6285" s="196"/>
    </row>
    <row r="6286" spans="21:22" ht="15.75">
      <c r="U6286" s="196"/>
      <c r="V6286" s="196"/>
    </row>
    <row r="6287" spans="21:22" ht="15.75">
      <c r="U6287" s="196"/>
      <c r="V6287" s="196"/>
    </row>
    <row r="6288" spans="21:22" ht="15.75">
      <c r="U6288" s="196"/>
      <c r="V6288" s="196"/>
    </row>
    <row r="6289" spans="21:22" ht="15.75">
      <c r="U6289" s="196"/>
      <c r="V6289" s="196"/>
    </row>
    <row r="6290" spans="21:22" ht="15.75">
      <c r="U6290" s="196"/>
      <c r="V6290" s="196"/>
    </row>
    <row r="6291" spans="21:22" ht="15.75">
      <c r="U6291" s="196"/>
      <c r="V6291" s="196"/>
    </row>
    <row r="6292" spans="21:22" ht="15.75">
      <c r="U6292" s="196"/>
      <c r="V6292" s="196"/>
    </row>
    <row r="6293" spans="21:22" ht="15.75">
      <c r="U6293" s="196"/>
      <c r="V6293" s="196"/>
    </row>
    <row r="6294" spans="21:22" ht="15.75">
      <c r="U6294" s="196"/>
      <c r="V6294" s="196"/>
    </row>
    <row r="6295" spans="21:22" ht="15.75">
      <c r="U6295" s="196"/>
      <c r="V6295" s="196"/>
    </row>
    <row r="6296" spans="21:22" ht="15.75">
      <c r="U6296" s="196"/>
      <c r="V6296" s="196"/>
    </row>
    <row r="6297" spans="21:22" ht="15.75">
      <c r="U6297" s="196"/>
      <c r="V6297" s="196"/>
    </row>
    <row r="6298" spans="21:22" ht="15.75">
      <c r="U6298" s="196"/>
      <c r="V6298" s="196"/>
    </row>
    <row r="6299" spans="21:22" ht="15.75">
      <c r="U6299" s="196"/>
      <c r="V6299" s="196"/>
    </row>
    <row r="6300" spans="21:22" ht="15.75">
      <c r="U6300" s="196"/>
      <c r="V6300" s="196"/>
    </row>
    <row r="6301" spans="21:22" ht="15.75">
      <c r="U6301" s="196"/>
      <c r="V6301" s="196"/>
    </row>
    <row r="6302" spans="21:22" ht="15.75">
      <c r="U6302" s="196"/>
      <c r="V6302" s="196"/>
    </row>
    <row r="6303" spans="21:22" ht="15.75">
      <c r="U6303" s="196"/>
      <c r="V6303" s="196"/>
    </row>
    <row r="6304" spans="21:22" ht="15.75">
      <c r="U6304" s="196"/>
      <c r="V6304" s="196"/>
    </row>
    <row r="6305" spans="21:22" ht="15.75">
      <c r="U6305" s="196"/>
      <c r="V6305" s="196"/>
    </row>
    <row r="6306" spans="21:22" ht="15.75">
      <c r="U6306" s="196"/>
      <c r="V6306" s="196"/>
    </row>
    <row r="6307" spans="21:22" ht="15.75">
      <c r="U6307" s="196"/>
      <c r="V6307" s="196"/>
    </row>
    <row r="6308" spans="21:22" ht="15.75">
      <c r="U6308" s="196"/>
      <c r="V6308" s="196"/>
    </row>
    <row r="6309" spans="21:22" ht="15.75">
      <c r="U6309" s="196"/>
      <c r="V6309" s="196"/>
    </row>
    <row r="6310" spans="21:22" ht="15.75">
      <c r="U6310" s="196"/>
      <c r="V6310" s="196"/>
    </row>
    <row r="6311" spans="21:22" ht="15.75">
      <c r="U6311" s="196"/>
      <c r="V6311" s="196"/>
    </row>
    <row r="6312" spans="21:22" ht="15.75">
      <c r="U6312" s="196"/>
      <c r="V6312" s="196"/>
    </row>
    <row r="6313" spans="21:22" ht="15.75">
      <c r="U6313" s="196"/>
      <c r="V6313" s="196"/>
    </row>
    <row r="6314" spans="21:22" ht="15.75">
      <c r="U6314" s="196"/>
      <c r="V6314" s="196"/>
    </row>
    <row r="6315" spans="21:22" ht="15.75">
      <c r="U6315" s="196"/>
      <c r="V6315" s="196"/>
    </row>
    <row r="6316" spans="21:22" ht="15.75">
      <c r="U6316" s="196"/>
      <c r="V6316" s="196"/>
    </row>
    <row r="6317" spans="21:22" ht="15.75">
      <c r="U6317" s="196"/>
      <c r="V6317" s="196"/>
    </row>
    <row r="6318" spans="21:22" ht="15.75">
      <c r="U6318" s="196"/>
      <c r="V6318" s="196"/>
    </row>
    <row r="6319" spans="21:22" ht="15.75">
      <c r="U6319" s="196"/>
      <c r="V6319" s="196"/>
    </row>
    <row r="6320" spans="21:22" ht="15.75">
      <c r="U6320" s="196"/>
      <c r="V6320" s="196"/>
    </row>
    <row r="6321" spans="21:22" ht="15.75">
      <c r="U6321" s="196"/>
      <c r="V6321" s="196"/>
    </row>
    <row r="6322" spans="21:22" ht="15.75">
      <c r="U6322" s="196"/>
      <c r="V6322" s="196"/>
    </row>
    <row r="6323" spans="21:22" ht="15.75">
      <c r="U6323" s="196"/>
      <c r="V6323" s="196"/>
    </row>
    <row r="6324" spans="21:22" ht="15.75">
      <c r="U6324" s="196"/>
      <c r="V6324" s="196"/>
    </row>
    <row r="6325" spans="21:22" ht="15.75">
      <c r="U6325" s="196"/>
      <c r="V6325" s="196"/>
    </row>
    <row r="6326" spans="21:22" ht="15.75">
      <c r="U6326" s="196"/>
      <c r="V6326" s="196"/>
    </row>
    <row r="6327" spans="21:22" ht="15.75">
      <c r="U6327" s="196"/>
      <c r="V6327" s="196"/>
    </row>
    <row r="6328" spans="21:22" ht="15.75">
      <c r="U6328" s="196"/>
      <c r="V6328" s="196"/>
    </row>
    <row r="6329" spans="21:22" ht="15.75">
      <c r="U6329" s="196"/>
      <c r="V6329" s="196"/>
    </row>
    <row r="6330" spans="21:22" ht="15.75">
      <c r="U6330" s="196"/>
      <c r="V6330" s="196"/>
    </row>
    <row r="6331" spans="21:22" ht="15.75">
      <c r="U6331" s="196"/>
      <c r="V6331" s="196"/>
    </row>
    <row r="6332" spans="21:22" ht="15.75">
      <c r="U6332" s="196"/>
      <c r="V6332" s="196"/>
    </row>
    <row r="6333" spans="21:22" ht="15.75">
      <c r="U6333" s="196"/>
      <c r="V6333" s="196"/>
    </row>
    <row r="6334" spans="21:22" ht="15.75">
      <c r="U6334" s="196"/>
      <c r="V6334" s="196"/>
    </row>
    <row r="6335" spans="21:22" ht="15.75">
      <c r="U6335" s="196"/>
      <c r="V6335" s="196"/>
    </row>
    <row r="6336" spans="21:22" ht="15.75">
      <c r="U6336" s="196"/>
      <c r="V6336" s="196"/>
    </row>
    <row r="6337" spans="21:22" ht="15.75">
      <c r="U6337" s="196"/>
      <c r="V6337" s="196"/>
    </row>
    <row r="6338" spans="21:22" ht="15.75">
      <c r="U6338" s="196"/>
      <c r="V6338" s="196"/>
    </row>
    <row r="6339" spans="21:22" ht="15.75">
      <c r="U6339" s="196"/>
      <c r="V6339" s="196"/>
    </row>
    <row r="6340" spans="21:22" ht="15.75">
      <c r="U6340" s="196"/>
      <c r="V6340" s="196"/>
    </row>
    <row r="6341" spans="21:22" ht="15.75">
      <c r="U6341" s="196"/>
      <c r="V6341" s="196"/>
    </row>
    <row r="6342" spans="21:22" ht="15.75">
      <c r="U6342" s="196"/>
      <c r="V6342" s="196"/>
    </row>
    <row r="6343" spans="21:22" ht="15.75">
      <c r="U6343" s="196"/>
      <c r="V6343" s="196"/>
    </row>
    <row r="6344" spans="21:22" ht="15.75">
      <c r="U6344" s="196"/>
      <c r="V6344" s="196"/>
    </row>
    <row r="6345" spans="21:22" ht="15.75">
      <c r="U6345" s="196"/>
      <c r="V6345" s="196"/>
    </row>
    <row r="6346" spans="21:22" ht="15.75">
      <c r="U6346" s="196"/>
      <c r="V6346" s="196"/>
    </row>
    <row r="6347" spans="21:22" ht="15.75">
      <c r="U6347" s="196"/>
      <c r="V6347" s="196"/>
    </row>
    <row r="6348" spans="21:22" ht="15.75">
      <c r="U6348" s="196"/>
      <c r="V6348" s="196"/>
    </row>
    <row r="6349" spans="21:22" ht="15.75">
      <c r="U6349" s="196"/>
      <c r="V6349" s="196"/>
    </row>
    <row r="6350" spans="21:22" ht="15.75">
      <c r="U6350" s="196"/>
      <c r="V6350" s="196"/>
    </row>
    <row r="6351" spans="21:22" ht="15.75">
      <c r="U6351" s="196"/>
      <c r="V6351" s="196"/>
    </row>
    <row r="6352" spans="21:22" ht="15.75">
      <c r="U6352" s="196"/>
      <c r="V6352" s="196"/>
    </row>
    <row r="6353" spans="21:22" ht="15.75">
      <c r="U6353" s="196"/>
      <c r="V6353" s="196"/>
    </row>
    <row r="6354" spans="21:22" ht="15.75">
      <c r="U6354" s="196"/>
      <c r="V6354" s="196"/>
    </row>
    <row r="6355" spans="21:22" ht="15.75">
      <c r="U6355" s="196"/>
      <c r="V6355" s="196"/>
    </row>
    <row r="6356" spans="21:22" ht="15.75">
      <c r="U6356" s="196"/>
      <c r="V6356" s="196"/>
    </row>
    <row r="6357" spans="21:22" ht="15.75">
      <c r="U6357" s="196"/>
      <c r="V6357" s="196"/>
    </row>
    <row r="6358" spans="21:22" ht="15.75">
      <c r="U6358" s="196"/>
      <c r="V6358" s="196"/>
    </row>
    <row r="6359" spans="21:22" ht="15.75">
      <c r="U6359" s="196"/>
      <c r="V6359" s="196"/>
    </row>
    <row r="6360" spans="21:22" ht="15.75">
      <c r="U6360" s="196"/>
      <c r="V6360" s="196"/>
    </row>
    <row r="6361" spans="21:22" ht="15.75">
      <c r="U6361" s="196"/>
      <c r="V6361" s="196"/>
    </row>
    <row r="6362" spans="21:22" ht="15.75">
      <c r="U6362" s="196"/>
      <c r="V6362" s="196"/>
    </row>
    <row r="6363" spans="21:22" ht="15.75">
      <c r="U6363" s="196"/>
      <c r="V6363" s="196"/>
    </row>
    <row r="6364" spans="21:22" ht="15.75">
      <c r="U6364" s="196"/>
      <c r="V6364" s="196"/>
    </row>
    <row r="6365" spans="21:22" ht="15.75">
      <c r="U6365" s="196"/>
      <c r="V6365" s="196"/>
    </row>
    <row r="6366" spans="21:22" ht="15.75">
      <c r="U6366" s="196"/>
      <c r="V6366" s="196"/>
    </row>
    <row r="6367" spans="21:22" ht="15.75">
      <c r="U6367" s="196"/>
      <c r="V6367" s="196"/>
    </row>
    <row r="6368" spans="21:22" ht="15.75">
      <c r="U6368" s="196"/>
      <c r="V6368" s="196"/>
    </row>
    <row r="6369" spans="21:22" ht="15.75">
      <c r="U6369" s="196"/>
      <c r="V6369" s="196"/>
    </row>
    <row r="6370" spans="21:22" ht="15.75">
      <c r="U6370" s="196"/>
      <c r="V6370" s="196"/>
    </row>
    <row r="6371" spans="21:22" ht="15.75">
      <c r="U6371" s="196"/>
      <c r="V6371" s="196"/>
    </row>
    <row r="6372" spans="21:22" ht="15.75">
      <c r="U6372" s="196"/>
      <c r="V6372" s="196"/>
    </row>
    <row r="6373" spans="21:22" ht="15.75">
      <c r="U6373" s="196"/>
      <c r="V6373" s="196"/>
    </row>
    <row r="6374" spans="21:22" ht="15.75">
      <c r="U6374" s="196"/>
      <c r="V6374" s="196"/>
    </row>
    <row r="6375" spans="21:22" ht="15.75">
      <c r="U6375" s="196"/>
      <c r="V6375" s="196"/>
    </row>
    <row r="6376" spans="21:22" ht="15.75">
      <c r="U6376" s="196"/>
      <c r="V6376" s="196"/>
    </row>
    <row r="6377" spans="21:22" ht="15.75">
      <c r="U6377" s="196"/>
      <c r="V6377" s="196"/>
    </row>
    <row r="6378" spans="21:22" ht="15.75">
      <c r="U6378" s="196"/>
      <c r="V6378" s="196"/>
    </row>
    <row r="6379" spans="21:22" ht="15.75">
      <c r="U6379" s="196"/>
      <c r="V6379" s="196"/>
    </row>
    <row r="6380" spans="21:22" ht="15.75">
      <c r="U6380" s="196"/>
      <c r="V6380" s="196"/>
    </row>
    <row r="6381" spans="21:22" ht="15.75">
      <c r="U6381" s="196"/>
      <c r="V6381" s="196"/>
    </row>
    <row r="6382" spans="21:22" ht="15.75">
      <c r="U6382" s="196"/>
      <c r="V6382" s="196"/>
    </row>
    <row r="6383" spans="21:22" ht="15.75">
      <c r="U6383" s="196"/>
      <c r="V6383" s="196"/>
    </row>
    <row r="6384" spans="21:22" ht="15.75">
      <c r="U6384" s="196"/>
      <c r="V6384" s="196"/>
    </row>
    <row r="6385" spans="21:22" ht="15.75">
      <c r="U6385" s="196"/>
      <c r="V6385" s="196"/>
    </row>
    <row r="6386" spans="21:22" ht="15.75">
      <c r="U6386" s="196"/>
      <c r="V6386" s="196"/>
    </row>
    <row r="6387" spans="21:22" ht="15.75">
      <c r="U6387" s="196"/>
      <c r="V6387" s="196"/>
    </row>
    <row r="6388" spans="21:22" ht="15.75">
      <c r="U6388" s="196"/>
      <c r="V6388" s="196"/>
    </row>
    <row r="6389" spans="21:22" ht="15.75">
      <c r="U6389" s="196"/>
      <c r="V6389" s="196"/>
    </row>
    <row r="6390" spans="21:22" ht="15.75">
      <c r="U6390" s="196"/>
      <c r="V6390" s="196"/>
    </row>
    <row r="6391" spans="21:22" ht="15.75">
      <c r="U6391" s="196"/>
      <c r="V6391" s="196"/>
    </row>
    <row r="6392" spans="21:22" ht="15.75">
      <c r="U6392" s="196"/>
      <c r="V6392" s="196"/>
    </row>
    <row r="6393" spans="21:22" ht="15.75">
      <c r="U6393" s="196"/>
      <c r="V6393" s="196"/>
    </row>
    <row r="6394" spans="21:22" ht="15.75">
      <c r="U6394" s="196"/>
      <c r="V6394" s="196"/>
    </row>
    <row r="6395" spans="21:22" ht="15.75">
      <c r="U6395" s="196"/>
      <c r="V6395" s="196"/>
    </row>
    <row r="6396" spans="21:22" ht="15.75">
      <c r="U6396" s="196"/>
      <c r="V6396" s="196"/>
    </row>
    <row r="6397" spans="21:22" ht="15.75">
      <c r="U6397" s="196"/>
      <c r="V6397" s="196"/>
    </row>
    <row r="6398" spans="21:22" ht="15.75">
      <c r="U6398" s="196"/>
      <c r="V6398" s="196"/>
    </row>
    <row r="6399" spans="21:22" ht="15.75">
      <c r="U6399" s="196"/>
      <c r="V6399" s="196"/>
    </row>
    <row r="6400" spans="21:22" ht="15.75">
      <c r="U6400" s="196"/>
      <c r="V6400" s="196"/>
    </row>
    <row r="6401" spans="21:22" ht="15.75">
      <c r="U6401" s="196"/>
      <c r="V6401" s="196"/>
    </row>
    <row r="6402" spans="21:22" ht="15.75">
      <c r="U6402" s="196"/>
      <c r="V6402" s="196"/>
    </row>
    <row r="6403" spans="21:22" ht="15.75">
      <c r="U6403" s="196"/>
      <c r="V6403" s="196"/>
    </row>
    <row r="6404" spans="21:22" ht="15.75">
      <c r="U6404" s="196"/>
      <c r="V6404" s="196"/>
    </row>
    <row r="6405" spans="21:22" ht="15.75">
      <c r="U6405" s="196"/>
      <c r="V6405" s="196"/>
    </row>
    <row r="6406" spans="21:22" ht="15.75">
      <c r="U6406" s="196"/>
      <c r="V6406" s="196"/>
    </row>
    <row r="6407" spans="21:22" ht="15.75">
      <c r="U6407" s="196"/>
      <c r="V6407" s="196"/>
    </row>
    <row r="6408" spans="21:22" ht="15.75">
      <c r="U6408" s="196"/>
      <c r="V6408" s="196"/>
    </row>
    <row r="6409" spans="21:22" ht="15.75">
      <c r="U6409" s="196"/>
      <c r="V6409" s="196"/>
    </row>
    <row r="6410" spans="21:22" ht="15.75">
      <c r="U6410" s="196"/>
      <c r="V6410" s="196"/>
    </row>
    <row r="6411" spans="21:22" ht="15.75">
      <c r="U6411" s="196"/>
      <c r="V6411" s="196"/>
    </row>
    <row r="6412" spans="21:22" ht="15.75">
      <c r="U6412" s="196"/>
      <c r="V6412" s="196"/>
    </row>
    <row r="6413" spans="21:22" ht="15.75">
      <c r="U6413" s="196"/>
      <c r="V6413" s="196"/>
    </row>
    <row r="6414" spans="21:22" ht="15.75">
      <c r="U6414" s="196"/>
      <c r="V6414" s="196"/>
    </row>
    <row r="6415" spans="21:22" ht="15.75">
      <c r="U6415" s="196"/>
      <c r="V6415" s="196"/>
    </row>
    <row r="6416" spans="21:22" ht="15.75">
      <c r="U6416" s="196"/>
      <c r="V6416" s="196"/>
    </row>
    <row r="6417" spans="21:22" ht="15.75">
      <c r="U6417" s="196"/>
      <c r="V6417" s="196"/>
    </row>
    <row r="6418" spans="21:22" ht="15.75">
      <c r="U6418" s="196"/>
      <c r="V6418" s="196"/>
    </row>
    <row r="6419" spans="21:22" ht="15.75">
      <c r="U6419" s="196"/>
      <c r="V6419" s="196"/>
    </row>
    <row r="6420" spans="21:22" ht="15.75">
      <c r="U6420" s="196"/>
      <c r="V6420" s="196"/>
    </row>
    <row r="6421" spans="21:22" ht="15.75">
      <c r="U6421" s="196"/>
      <c r="V6421" s="196"/>
    </row>
    <row r="6422" spans="21:22" ht="15.75">
      <c r="U6422" s="196"/>
      <c r="V6422" s="196"/>
    </row>
    <row r="6423" spans="21:22" ht="15.75">
      <c r="U6423" s="196"/>
      <c r="V6423" s="196"/>
    </row>
    <row r="6424" spans="21:22" ht="15.75">
      <c r="U6424" s="196"/>
      <c r="V6424" s="196"/>
    </row>
    <row r="6425" spans="21:22" ht="15.75">
      <c r="U6425" s="196"/>
      <c r="V6425" s="196"/>
    </row>
    <row r="6426" spans="21:22" ht="15.75">
      <c r="U6426" s="196"/>
      <c r="V6426" s="196"/>
    </row>
    <row r="6427" spans="21:22" ht="15.75">
      <c r="U6427" s="196"/>
      <c r="V6427" s="196"/>
    </row>
    <row r="6428" spans="21:22" ht="15.75">
      <c r="U6428" s="196"/>
      <c r="V6428" s="196"/>
    </row>
    <row r="6429" spans="21:22" ht="15.75">
      <c r="U6429" s="196"/>
      <c r="V6429" s="196"/>
    </row>
    <row r="6430" spans="21:22" ht="15.75">
      <c r="U6430" s="196"/>
      <c r="V6430" s="196"/>
    </row>
    <row r="6431" spans="21:22" ht="15.75">
      <c r="U6431" s="196"/>
      <c r="V6431" s="196"/>
    </row>
    <row r="6432" spans="21:22" ht="15.75">
      <c r="U6432" s="196"/>
      <c r="V6432" s="196"/>
    </row>
    <row r="6433" spans="21:22" ht="15.75">
      <c r="U6433" s="196"/>
      <c r="V6433" s="196"/>
    </row>
    <row r="6434" spans="21:22" ht="15.75">
      <c r="U6434" s="196"/>
      <c r="V6434" s="196"/>
    </row>
    <row r="6435" spans="21:22" ht="15.75">
      <c r="U6435" s="196"/>
      <c r="V6435" s="196"/>
    </row>
    <row r="6436" spans="21:22" ht="15.75">
      <c r="U6436" s="196"/>
      <c r="V6436" s="196"/>
    </row>
    <row r="6437" spans="21:22" ht="15.75">
      <c r="U6437" s="196"/>
      <c r="V6437" s="196"/>
    </row>
    <row r="6438" spans="21:22" ht="15.75">
      <c r="U6438" s="196"/>
      <c r="V6438" s="196"/>
    </row>
    <row r="6439" spans="21:22" ht="15.75">
      <c r="U6439" s="196"/>
      <c r="V6439" s="196"/>
    </row>
    <row r="6440" spans="21:22" ht="15.75">
      <c r="U6440" s="196"/>
      <c r="V6440" s="196"/>
    </row>
    <row r="6441" spans="21:22" ht="15.75">
      <c r="U6441" s="196"/>
      <c r="V6441" s="196"/>
    </row>
    <row r="6442" spans="21:22" ht="15.75">
      <c r="U6442" s="196"/>
      <c r="V6442" s="196"/>
    </row>
    <row r="6443" spans="21:22" ht="15.75">
      <c r="U6443" s="196"/>
      <c r="V6443" s="196"/>
    </row>
    <row r="6444" spans="21:22" ht="15.75">
      <c r="U6444" s="196"/>
      <c r="V6444" s="196"/>
    </row>
    <row r="6445" spans="21:22" ht="15.75">
      <c r="U6445" s="196"/>
      <c r="V6445" s="196"/>
    </row>
    <row r="6446" spans="21:22" ht="15.75">
      <c r="U6446" s="196"/>
      <c r="V6446" s="196"/>
    </row>
    <row r="6447" spans="21:22" ht="15.75">
      <c r="U6447" s="196"/>
      <c r="V6447" s="196"/>
    </row>
    <row r="6448" spans="21:22" ht="15.75">
      <c r="U6448" s="196"/>
      <c r="V6448" s="196"/>
    </row>
    <row r="6449" spans="21:22" ht="15.75">
      <c r="U6449" s="196"/>
      <c r="V6449" s="196"/>
    </row>
    <row r="6450" spans="21:22" ht="15.75">
      <c r="U6450" s="196"/>
      <c r="V6450" s="196"/>
    </row>
    <row r="6451" spans="21:22" ht="15.75">
      <c r="U6451" s="196"/>
      <c r="V6451" s="196"/>
    </row>
    <row r="6452" spans="21:22" ht="15.75">
      <c r="U6452" s="196"/>
      <c r="V6452" s="196"/>
    </row>
    <row r="6453" spans="21:22" ht="15.75">
      <c r="U6453" s="196"/>
      <c r="V6453" s="196"/>
    </row>
    <row r="6454" spans="21:22" ht="15.75">
      <c r="U6454" s="196"/>
      <c r="V6454" s="196"/>
    </row>
    <row r="6455" spans="21:22" ht="15.75">
      <c r="U6455" s="196"/>
      <c r="V6455" s="196"/>
    </row>
    <row r="6456" spans="21:22" ht="15.75">
      <c r="U6456" s="196"/>
      <c r="V6456" s="196"/>
    </row>
    <row r="6457" spans="21:22" ht="15.75">
      <c r="U6457" s="196"/>
      <c r="V6457" s="196"/>
    </row>
    <row r="6458" spans="21:22" ht="15.75">
      <c r="U6458" s="196"/>
      <c r="V6458" s="196"/>
    </row>
    <row r="6459" spans="21:22" ht="15.75">
      <c r="U6459" s="196"/>
      <c r="V6459" s="196"/>
    </row>
    <row r="6460" spans="21:22" ht="15.75">
      <c r="U6460" s="196"/>
      <c r="V6460" s="196"/>
    </row>
    <row r="6461" spans="21:22" ht="15.75">
      <c r="U6461" s="196"/>
      <c r="V6461" s="196"/>
    </row>
    <row r="6462" spans="21:22" ht="15.75">
      <c r="U6462" s="196"/>
      <c r="V6462" s="196"/>
    </row>
    <row r="6463" spans="21:22" ht="15.75">
      <c r="U6463" s="196"/>
      <c r="V6463" s="196"/>
    </row>
    <row r="6464" spans="21:22" ht="15.75">
      <c r="U6464" s="196"/>
      <c r="V6464" s="196"/>
    </row>
    <row r="6465" spans="21:22" ht="15.75">
      <c r="U6465" s="196"/>
      <c r="V6465" s="196"/>
    </row>
    <row r="6466" spans="21:22" ht="15.75">
      <c r="U6466" s="196"/>
      <c r="V6466" s="196"/>
    </row>
    <row r="6467" spans="21:22" ht="15.75">
      <c r="U6467" s="196"/>
      <c r="V6467" s="196"/>
    </row>
    <row r="6468" spans="21:22" ht="15.75">
      <c r="U6468" s="196"/>
      <c r="V6468" s="196"/>
    </row>
    <row r="6469" spans="21:22" ht="15.75">
      <c r="U6469" s="196"/>
      <c r="V6469" s="196"/>
    </row>
    <row r="6470" spans="21:22" ht="15.75">
      <c r="U6470" s="196"/>
      <c r="V6470" s="196"/>
    </row>
    <row r="6471" spans="21:22" ht="15.75">
      <c r="U6471" s="196"/>
      <c r="V6471" s="196"/>
    </row>
    <row r="6472" spans="21:22" ht="15.75">
      <c r="U6472" s="196"/>
      <c r="V6472" s="196"/>
    </row>
    <row r="6473" spans="21:22" ht="15.75">
      <c r="U6473" s="196"/>
      <c r="V6473" s="196"/>
    </row>
    <row r="6474" spans="21:22" ht="15.75">
      <c r="U6474" s="196"/>
      <c r="V6474" s="196"/>
    </row>
    <row r="6475" spans="21:22" ht="15.75">
      <c r="U6475" s="196"/>
      <c r="V6475" s="196"/>
    </row>
    <row r="6476" spans="21:22" ht="15.75">
      <c r="U6476" s="196"/>
      <c r="V6476" s="196"/>
    </row>
    <row r="6477" spans="21:22" ht="15.75">
      <c r="U6477" s="196"/>
      <c r="V6477" s="196"/>
    </row>
    <row r="6478" spans="21:22" ht="15.75">
      <c r="U6478" s="196"/>
      <c r="V6478" s="196"/>
    </row>
    <row r="6479" spans="21:22" ht="15.75">
      <c r="U6479" s="196"/>
      <c r="V6479" s="196"/>
    </row>
    <row r="6480" spans="21:22" ht="15.75">
      <c r="U6480" s="196"/>
      <c r="V6480" s="196"/>
    </row>
    <row r="6481" spans="21:22" ht="15.75">
      <c r="U6481" s="196"/>
      <c r="V6481" s="196"/>
    </row>
    <row r="6482" spans="21:22" ht="15.75">
      <c r="U6482" s="196"/>
      <c r="V6482" s="196"/>
    </row>
    <row r="6483" spans="21:22" ht="15.75">
      <c r="U6483" s="196"/>
      <c r="V6483" s="196"/>
    </row>
    <row r="6484" spans="21:22" ht="15.75">
      <c r="U6484" s="196"/>
      <c r="V6484" s="196"/>
    </row>
    <row r="6485" spans="21:22" ht="15.75">
      <c r="U6485" s="196"/>
      <c r="V6485" s="196"/>
    </row>
    <row r="6486" spans="21:22" ht="15.75">
      <c r="U6486" s="196"/>
      <c r="V6486" s="196"/>
    </row>
    <row r="6487" spans="21:22" ht="15.75">
      <c r="U6487" s="196"/>
      <c r="V6487" s="196"/>
    </row>
    <row r="6488" spans="21:22" ht="15.75">
      <c r="U6488" s="196"/>
      <c r="V6488" s="196"/>
    </row>
    <row r="6489" spans="21:22" ht="15.75">
      <c r="U6489" s="196"/>
      <c r="V6489" s="196"/>
    </row>
    <row r="6490" spans="21:22" ht="15.75">
      <c r="U6490" s="196"/>
      <c r="V6490" s="196"/>
    </row>
    <row r="6491" spans="21:22" ht="15.75">
      <c r="U6491" s="196"/>
      <c r="V6491" s="196"/>
    </row>
    <row r="6492" spans="21:22" ht="15.75">
      <c r="U6492" s="196"/>
      <c r="V6492" s="196"/>
    </row>
    <row r="6493" spans="21:22" ht="15.75">
      <c r="U6493" s="196"/>
      <c r="V6493" s="196"/>
    </row>
    <row r="6494" spans="21:22" ht="15.75">
      <c r="U6494" s="196"/>
      <c r="V6494" s="196"/>
    </row>
    <row r="6495" spans="21:22" ht="15.75">
      <c r="U6495" s="196"/>
      <c r="V6495" s="196"/>
    </row>
    <row r="6496" spans="21:22" ht="15.75">
      <c r="U6496" s="196"/>
      <c r="V6496" s="196"/>
    </row>
    <row r="6497" spans="21:22" ht="15.75">
      <c r="U6497" s="196"/>
      <c r="V6497" s="196"/>
    </row>
    <row r="6498" spans="21:22" ht="15.75">
      <c r="U6498" s="196"/>
      <c r="V6498" s="196"/>
    </row>
    <row r="6499" spans="21:22" ht="15.75">
      <c r="U6499" s="196"/>
      <c r="V6499" s="196"/>
    </row>
    <row r="6500" spans="21:22" ht="15.75">
      <c r="U6500" s="196"/>
      <c r="V6500" s="196"/>
    </row>
    <row r="6501" spans="21:22" ht="15.75">
      <c r="U6501" s="196"/>
      <c r="V6501" s="196"/>
    </row>
    <row r="6502" spans="21:22" ht="15.75">
      <c r="U6502" s="196"/>
      <c r="V6502" s="196"/>
    </row>
    <row r="6503" spans="21:22" ht="15.75">
      <c r="U6503" s="196"/>
      <c r="V6503" s="196"/>
    </row>
    <row r="6504" spans="21:22" ht="15.75">
      <c r="U6504" s="196"/>
      <c r="V6504" s="196"/>
    </row>
    <row r="6505" spans="21:22" ht="15.75">
      <c r="U6505" s="196"/>
      <c r="V6505" s="196"/>
    </row>
    <row r="6506" spans="21:22" ht="15.75">
      <c r="U6506" s="196"/>
      <c r="V6506" s="196"/>
    </row>
    <row r="6507" spans="21:22" ht="15.75">
      <c r="U6507" s="196"/>
      <c r="V6507" s="196"/>
    </row>
    <row r="6508" spans="21:22" ht="15.75">
      <c r="U6508" s="196"/>
      <c r="V6508" s="196"/>
    </row>
    <row r="6509" spans="21:22" ht="15.75">
      <c r="U6509" s="196"/>
      <c r="V6509" s="196"/>
    </row>
    <row r="6510" spans="21:22" ht="15.75">
      <c r="U6510" s="196"/>
      <c r="V6510" s="196"/>
    </row>
    <row r="6511" spans="21:22" ht="15.75">
      <c r="U6511" s="196"/>
      <c r="V6511" s="196"/>
    </row>
    <row r="6512" spans="21:22" ht="15.75">
      <c r="U6512" s="196"/>
      <c r="V6512" s="196"/>
    </row>
    <row r="6513" spans="21:22" ht="15.75">
      <c r="U6513" s="196"/>
      <c r="V6513" s="196"/>
    </row>
    <row r="6514" spans="21:22" ht="15.75">
      <c r="U6514" s="196"/>
      <c r="V6514" s="196"/>
    </row>
    <row r="6515" spans="21:22" ht="15.75">
      <c r="U6515" s="196"/>
      <c r="V6515" s="196"/>
    </row>
    <row r="6516" spans="21:22" ht="15.75">
      <c r="U6516" s="196"/>
      <c r="V6516" s="196"/>
    </row>
    <row r="6517" spans="21:22" ht="15.75">
      <c r="U6517" s="196"/>
      <c r="V6517" s="196"/>
    </row>
    <row r="6518" spans="21:22" ht="15.75">
      <c r="U6518" s="196"/>
      <c r="V6518" s="196"/>
    </row>
    <row r="6519" spans="21:22" ht="15.75">
      <c r="U6519" s="196"/>
      <c r="V6519" s="196"/>
    </row>
    <row r="6520" spans="21:22" ht="15.75">
      <c r="U6520" s="196"/>
      <c r="V6520" s="196"/>
    </row>
    <row r="6521" spans="21:22" ht="15.75">
      <c r="U6521" s="196"/>
      <c r="V6521" s="196"/>
    </row>
    <row r="6522" spans="21:22" ht="15.75">
      <c r="U6522" s="196"/>
      <c r="V6522" s="196"/>
    </row>
    <row r="6523" spans="21:22" ht="15.75">
      <c r="U6523" s="196"/>
      <c r="V6523" s="196"/>
    </row>
    <row r="6524" spans="21:22" ht="15.75">
      <c r="U6524" s="196"/>
      <c r="V6524" s="196"/>
    </row>
    <row r="6525" spans="21:22" ht="15.75">
      <c r="U6525" s="196"/>
      <c r="V6525" s="196"/>
    </row>
    <row r="6526" spans="21:22" ht="15.75">
      <c r="U6526" s="196"/>
      <c r="V6526" s="196"/>
    </row>
    <row r="6527" spans="21:22" ht="15.75">
      <c r="U6527" s="196"/>
      <c r="V6527" s="196"/>
    </row>
    <row r="6528" spans="21:22" ht="15.75">
      <c r="U6528" s="196"/>
      <c r="V6528" s="196"/>
    </row>
    <row r="6529" spans="21:22" ht="15.75">
      <c r="U6529" s="196"/>
      <c r="V6529" s="196"/>
    </row>
    <row r="6530" spans="21:22" ht="15.75">
      <c r="U6530" s="196"/>
      <c r="V6530" s="196"/>
    </row>
    <row r="6531" spans="21:22" ht="15.75">
      <c r="U6531" s="196"/>
      <c r="V6531" s="196"/>
    </row>
    <row r="6532" spans="21:22" ht="15.75">
      <c r="U6532" s="196"/>
      <c r="V6532" s="196"/>
    </row>
    <row r="6533" spans="21:22" ht="15.75">
      <c r="U6533" s="196"/>
      <c r="V6533" s="196"/>
    </row>
    <row r="6534" spans="21:22" ht="15.75">
      <c r="U6534" s="196"/>
      <c r="V6534" s="196"/>
    </row>
    <row r="6535" spans="21:22" ht="15.75">
      <c r="U6535" s="196"/>
      <c r="V6535" s="196"/>
    </row>
    <row r="6536" spans="21:22" ht="15.75">
      <c r="U6536" s="196"/>
      <c r="V6536" s="196"/>
    </row>
    <row r="6537" spans="21:22" ht="15.75">
      <c r="U6537" s="196"/>
      <c r="V6537" s="196"/>
    </row>
    <row r="6538" spans="21:22" ht="15.75">
      <c r="U6538" s="196"/>
      <c r="V6538" s="196"/>
    </row>
    <row r="6539" spans="21:22" ht="15.75">
      <c r="U6539" s="196"/>
      <c r="V6539" s="196"/>
    </row>
    <row r="6540" spans="21:22" ht="15.75">
      <c r="U6540" s="196"/>
      <c r="V6540" s="196"/>
    </row>
    <row r="6541" spans="21:22" ht="15.75">
      <c r="U6541" s="196"/>
      <c r="V6541" s="196"/>
    </row>
    <row r="6542" spans="21:22" ht="15.75">
      <c r="U6542" s="196"/>
      <c r="V6542" s="196"/>
    </row>
    <row r="6543" spans="21:22" ht="15.75">
      <c r="U6543" s="196"/>
      <c r="V6543" s="196"/>
    </row>
    <row r="6544" spans="21:22" ht="15.75">
      <c r="U6544" s="196"/>
      <c r="V6544" s="196"/>
    </row>
    <row r="6545" spans="21:22" ht="15.75">
      <c r="U6545" s="196"/>
      <c r="V6545" s="196"/>
    </row>
    <row r="6546" spans="21:22" ht="15.75">
      <c r="U6546" s="196"/>
      <c r="V6546" s="196"/>
    </row>
    <row r="6547" spans="21:22" ht="15.75">
      <c r="U6547" s="196"/>
      <c r="V6547" s="196"/>
    </row>
    <row r="6548" spans="21:22" ht="15.75">
      <c r="U6548" s="196"/>
      <c r="V6548" s="196"/>
    </row>
    <row r="6549" spans="21:22" ht="15.75">
      <c r="U6549" s="196"/>
      <c r="V6549" s="196"/>
    </row>
    <row r="6550" spans="21:22" ht="15.75">
      <c r="U6550" s="196"/>
      <c r="V6550" s="196"/>
    </row>
    <row r="6551" spans="21:22" ht="15.75">
      <c r="U6551" s="196"/>
      <c r="V6551" s="196"/>
    </row>
    <row r="6552" spans="21:22" ht="15.75">
      <c r="U6552" s="196"/>
      <c r="V6552" s="196"/>
    </row>
    <row r="6553" spans="21:22" ht="15.75">
      <c r="U6553" s="196"/>
      <c r="V6553" s="196"/>
    </row>
    <row r="6554" spans="21:22" ht="15.75">
      <c r="U6554" s="196"/>
      <c r="V6554" s="196"/>
    </row>
    <row r="6555" spans="21:22" ht="15.75">
      <c r="U6555" s="196"/>
      <c r="V6555" s="196"/>
    </row>
    <row r="6556" spans="21:22" ht="15.75">
      <c r="U6556" s="196"/>
      <c r="V6556" s="196"/>
    </row>
    <row r="6557" spans="21:22" ht="15.75">
      <c r="U6557" s="196"/>
      <c r="V6557" s="196"/>
    </row>
    <row r="6558" spans="21:22" ht="15.75">
      <c r="U6558" s="196"/>
      <c r="V6558" s="196"/>
    </row>
    <row r="6559" spans="21:22" ht="15.75">
      <c r="U6559" s="196"/>
      <c r="V6559" s="196"/>
    </row>
    <row r="6560" spans="21:22" ht="15.75">
      <c r="U6560" s="196"/>
      <c r="V6560" s="196"/>
    </row>
    <row r="6561" spans="21:22" ht="15.75">
      <c r="U6561" s="196"/>
      <c r="V6561" s="196"/>
    </row>
    <row r="6562" spans="21:22" ht="15.75">
      <c r="U6562" s="196"/>
      <c r="V6562" s="196"/>
    </row>
    <row r="6563" spans="21:22" ht="15.75">
      <c r="U6563" s="196"/>
      <c r="V6563" s="196"/>
    </row>
    <row r="6564" spans="21:22" ht="15.75">
      <c r="U6564" s="196"/>
      <c r="V6564" s="196"/>
    </row>
    <row r="6565" spans="21:22" ht="15.75">
      <c r="U6565" s="196"/>
      <c r="V6565" s="196"/>
    </row>
    <row r="6566" spans="21:22" ht="15.75">
      <c r="U6566" s="196"/>
      <c r="V6566" s="196"/>
    </row>
    <row r="6567" spans="21:22" ht="15.75">
      <c r="U6567" s="196"/>
      <c r="V6567" s="196"/>
    </row>
    <row r="6568" spans="21:22" ht="15.75">
      <c r="U6568" s="196"/>
      <c r="V6568" s="196"/>
    </row>
    <row r="6569" spans="21:22" ht="15.75">
      <c r="U6569" s="196"/>
      <c r="V6569" s="196"/>
    </row>
    <row r="6570" spans="21:22" ht="15.75">
      <c r="U6570" s="196"/>
      <c r="V6570" s="196"/>
    </row>
    <row r="6571" spans="21:22" ht="15.75">
      <c r="U6571" s="196"/>
      <c r="V6571" s="196"/>
    </row>
    <row r="6572" spans="21:22" ht="15.75">
      <c r="U6572" s="196"/>
      <c r="V6572" s="196"/>
    </row>
    <row r="6573" spans="21:22" ht="15.75">
      <c r="U6573" s="196"/>
      <c r="V6573" s="196"/>
    </row>
    <row r="6574" spans="21:22" ht="15.75">
      <c r="U6574" s="196"/>
      <c r="V6574" s="196"/>
    </row>
    <row r="6575" spans="21:22" ht="15.75">
      <c r="U6575" s="196"/>
      <c r="V6575" s="196"/>
    </row>
    <row r="6576" spans="21:22" ht="15.75">
      <c r="U6576" s="196"/>
      <c r="V6576" s="196"/>
    </row>
    <row r="6577" spans="21:22" ht="15.75">
      <c r="U6577" s="196"/>
      <c r="V6577" s="196"/>
    </row>
    <row r="6578" spans="21:22" ht="15.75">
      <c r="U6578" s="196"/>
      <c r="V6578" s="196"/>
    </row>
    <row r="6579" spans="21:22" ht="15.75">
      <c r="U6579" s="196"/>
      <c r="V6579" s="196"/>
    </row>
    <row r="6580" spans="21:22" ht="15.75">
      <c r="U6580" s="196"/>
      <c r="V6580" s="196"/>
    </row>
    <row r="6581" spans="21:22" ht="15.75">
      <c r="U6581" s="196"/>
      <c r="V6581" s="196"/>
    </row>
    <row r="6582" spans="21:22" ht="15.75">
      <c r="U6582" s="196"/>
      <c r="V6582" s="196"/>
    </row>
    <row r="6583" spans="21:22" ht="15.75">
      <c r="U6583" s="196"/>
      <c r="V6583" s="196"/>
    </row>
    <row r="6584" spans="21:22" ht="15.75">
      <c r="U6584" s="196"/>
      <c r="V6584" s="196"/>
    </row>
    <row r="6585" spans="21:22" ht="15.75">
      <c r="U6585" s="196"/>
      <c r="V6585" s="196"/>
    </row>
    <row r="6586" spans="21:22" ht="15.75">
      <c r="U6586" s="196"/>
      <c r="V6586" s="196"/>
    </row>
    <row r="6587" spans="21:22" ht="15.75">
      <c r="U6587" s="196"/>
      <c r="V6587" s="196"/>
    </row>
    <row r="6588" spans="21:22" ht="15.75">
      <c r="U6588" s="196"/>
      <c r="V6588" s="196"/>
    </row>
    <row r="6589" spans="21:22" ht="15.75">
      <c r="U6589" s="196"/>
      <c r="V6589" s="196"/>
    </row>
    <row r="6590" spans="21:22" ht="15.75">
      <c r="U6590" s="196"/>
      <c r="V6590" s="196"/>
    </row>
    <row r="6591" spans="21:22" ht="15.75">
      <c r="U6591" s="196"/>
      <c r="V6591" s="196"/>
    </row>
    <row r="6592" spans="21:22" ht="15.75">
      <c r="U6592" s="196"/>
      <c r="V6592" s="196"/>
    </row>
    <row r="6593" spans="21:22" ht="15.75">
      <c r="U6593" s="196"/>
      <c r="V6593" s="196"/>
    </row>
    <row r="6594" spans="21:22" ht="15.75">
      <c r="U6594" s="196"/>
      <c r="V6594" s="196"/>
    </row>
    <row r="6595" spans="21:22" ht="15.75">
      <c r="U6595" s="196"/>
      <c r="V6595" s="196"/>
    </row>
    <row r="6596" spans="21:22" ht="15.75">
      <c r="U6596" s="196"/>
      <c r="V6596" s="196"/>
    </row>
    <row r="6597" spans="21:22" ht="15.75">
      <c r="U6597" s="196"/>
      <c r="V6597" s="196"/>
    </row>
    <row r="6598" spans="21:22" ht="15.75">
      <c r="U6598" s="196"/>
      <c r="V6598" s="196"/>
    </row>
    <row r="6599" spans="21:22" ht="15.75">
      <c r="U6599" s="196"/>
      <c r="V6599" s="196"/>
    </row>
    <row r="6600" spans="21:22" ht="15.75">
      <c r="U6600" s="196"/>
      <c r="V6600" s="196"/>
    </row>
    <row r="6601" spans="21:22" ht="15.75">
      <c r="U6601" s="196"/>
      <c r="V6601" s="196"/>
    </row>
    <row r="6602" spans="21:22" ht="15.75">
      <c r="U6602" s="196"/>
      <c r="V6602" s="196"/>
    </row>
    <row r="6603" spans="21:22" ht="15.75">
      <c r="U6603" s="196"/>
      <c r="V6603" s="196"/>
    </row>
    <row r="6604" spans="21:22" ht="15.75">
      <c r="U6604" s="196"/>
      <c r="V6604" s="196"/>
    </row>
    <row r="6605" spans="21:22" ht="15.75">
      <c r="U6605" s="196"/>
      <c r="V6605" s="196"/>
    </row>
    <row r="6606" spans="21:22" ht="15.75">
      <c r="U6606" s="196"/>
      <c r="V6606" s="196"/>
    </row>
    <row r="6607" spans="21:22" ht="15.75">
      <c r="U6607" s="196"/>
      <c r="V6607" s="196"/>
    </row>
    <row r="6608" spans="21:22" ht="15.75">
      <c r="U6608" s="196"/>
      <c r="V6608" s="196"/>
    </row>
    <row r="6609" spans="21:22" ht="15.75">
      <c r="U6609" s="196"/>
      <c r="V6609" s="196"/>
    </row>
    <row r="6610" spans="21:22" ht="15.75">
      <c r="U6610" s="196"/>
      <c r="V6610" s="196"/>
    </row>
    <row r="6611" spans="21:22" ht="15.75">
      <c r="U6611" s="196"/>
      <c r="V6611" s="196"/>
    </row>
    <row r="6612" spans="21:22" ht="15.75">
      <c r="U6612" s="196"/>
      <c r="V6612" s="196"/>
    </row>
    <row r="6613" spans="21:22" ht="15.75">
      <c r="U6613" s="196"/>
      <c r="V6613" s="196"/>
    </row>
    <row r="6614" spans="21:22" ht="15.75">
      <c r="U6614" s="196"/>
      <c r="V6614" s="196"/>
    </row>
    <row r="6615" spans="21:22" ht="15.75">
      <c r="U6615" s="196"/>
      <c r="V6615" s="196"/>
    </row>
    <row r="6616" spans="21:22" ht="15.75">
      <c r="U6616" s="196"/>
      <c r="V6616" s="196"/>
    </row>
    <row r="6617" spans="21:22" ht="15.75">
      <c r="U6617" s="196"/>
      <c r="V6617" s="196"/>
    </row>
    <row r="6618" spans="21:22" ht="15.75">
      <c r="U6618" s="196"/>
      <c r="V6618" s="196"/>
    </row>
    <row r="6619" spans="21:22" ht="15.75">
      <c r="U6619" s="196"/>
      <c r="V6619" s="196"/>
    </row>
    <row r="6620" spans="21:22" ht="15.75">
      <c r="U6620" s="196"/>
      <c r="V6620" s="196"/>
    </row>
    <row r="6621" spans="21:22" ht="15.75">
      <c r="U6621" s="196"/>
      <c r="V6621" s="196"/>
    </row>
    <row r="6622" spans="21:22" ht="15.75">
      <c r="U6622" s="196"/>
      <c r="V6622" s="196"/>
    </row>
    <row r="6623" spans="21:22" ht="15.75">
      <c r="U6623" s="196"/>
      <c r="V6623" s="196"/>
    </row>
    <row r="6624" spans="21:22" ht="15.75">
      <c r="U6624" s="196"/>
      <c r="V6624" s="196"/>
    </row>
    <row r="6625" spans="21:22" ht="15.75">
      <c r="U6625" s="196"/>
      <c r="V6625" s="196"/>
    </row>
    <row r="6626" spans="21:22" ht="15.75">
      <c r="U6626" s="196"/>
      <c r="V6626" s="196"/>
    </row>
    <row r="6627" spans="21:22" ht="15.75">
      <c r="U6627" s="196"/>
      <c r="V6627" s="196"/>
    </row>
    <row r="6628" spans="21:22" ht="15.75">
      <c r="U6628" s="196"/>
      <c r="V6628" s="196"/>
    </row>
    <row r="6629" spans="21:22" ht="15.75">
      <c r="U6629" s="196"/>
      <c r="V6629" s="196"/>
    </row>
    <row r="6630" spans="21:22" ht="15.75">
      <c r="U6630" s="196"/>
      <c r="V6630" s="196"/>
    </row>
    <row r="6631" spans="21:22" ht="15.75">
      <c r="U6631" s="196"/>
      <c r="V6631" s="196"/>
    </row>
    <row r="6632" spans="21:22" ht="15.75">
      <c r="U6632" s="196"/>
      <c r="V6632" s="196"/>
    </row>
    <row r="6633" spans="21:22" ht="15.75">
      <c r="U6633" s="196"/>
      <c r="V6633" s="196"/>
    </row>
    <row r="6634" spans="21:22" ht="15.75">
      <c r="U6634" s="196"/>
      <c r="V6634" s="196"/>
    </row>
    <row r="6635" spans="21:22" ht="15.75">
      <c r="U6635" s="196"/>
      <c r="V6635" s="196"/>
    </row>
    <row r="6636" spans="21:22" ht="15.75">
      <c r="U6636" s="196"/>
      <c r="V6636" s="196"/>
    </row>
    <row r="6637" spans="21:22" ht="15.75">
      <c r="U6637" s="196"/>
      <c r="V6637" s="196"/>
    </row>
    <row r="6638" spans="21:22" ht="15.75">
      <c r="U6638" s="196"/>
      <c r="V6638" s="196"/>
    </row>
    <row r="6639" spans="21:22" ht="15.75">
      <c r="U6639" s="196"/>
      <c r="V6639" s="196"/>
    </row>
    <row r="6640" spans="21:22" ht="15.75">
      <c r="U6640" s="196"/>
      <c r="V6640" s="196"/>
    </row>
    <row r="6641" spans="21:22" ht="15.75">
      <c r="U6641" s="196"/>
      <c r="V6641" s="196"/>
    </row>
    <row r="6642" spans="21:22" ht="15.75">
      <c r="U6642" s="196"/>
      <c r="V6642" s="196"/>
    </row>
    <row r="6643" spans="21:22" ht="15.75">
      <c r="U6643" s="196"/>
      <c r="V6643" s="196"/>
    </row>
    <row r="6644" spans="21:22" ht="15.75">
      <c r="U6644" s="196"/>
      <c r="V6644" s="196"/>
    </row>
    <row r="6645" spans="21:22" ht="15.75">
      <c r="U6645" s="196"/>
      <c r="V6645" s="196"/>
    </row>
    <row r="6646" spans="21:22" ht="15.75">
      <c r="U6646" s="196"/>
      <c r="V6646" s="196"/>
    </row>
    <row r="6647" spans="21:22" ht="15.75">
      <c r="U6647" s="196"/>
      <c r="V6647" s="196"/>
    </row>
    <row r="6648" spans="21:22" ht="15.75">
      <c r="U6648" s="196"/>
      <c r="V6648" s="196"/>
    </row>
    <row r="6649" spans="21:22" ht="15.75">
      <c r="U6649" s="196"/>
      <c r="V6649" s="196"/>
    </row>
    <row r="6650" spans="21:22" ht="15.75">
      <c r="U6650" s="196"/>
      <c r="V6650" s="196"/>
    </row>
    <row r="6651" spans="21:22" ht="15.75">
      <c r="U6651" s="196"/>
      <c r="V6651" s="196"/>
    </row>
    <row r="6652" spans="21:22" ht="15.75">
      <c r="U6652" s="196"/>
      <c r="V6652" s="196"/>
    </row>
    <row r="6653" spans="21:22" ht="15.75">
      <c r="U6653" s="196"/>
      <c r="V6653" s="196"/>
    </row>
    <row r="6654" spans="21:22" ht="15.75">
      <c r="U6654" s="196"/>
      <c r="V6654" s="196"/>
    </row>
    <row r="6655" spans="21:22" ht="15.75">
      <c r="U6655" s="196"/>
      <c r="V6655" s="196"/>
    </row>
    <row r="6656" spans="21:22" ht="15.75">
      <c r="U6656" s="196"/>
      <c r="V6656" s="196"/>
    </row>
    <row r="6657" spans="21:22" ht="15.75">
      <c r="U6657" s="196"/>
      <c r="V6657" s="196"/>
    </row>
    <row r="6658" spans="21:22" ht="15.75">
      <c r="U6658" s="196"/>
      <c r="V6658" s="196"/>
    </row>
    <row r="6659" spans="21:22" ht="15.75">
      <c r="U6659" s="196"/>
      <c r="V6659" s="196"/>
    </row>
    <row r="6660" spans="21:22" ht="15.75">
      <c r="U6660" s="196"/>
      <c r="V6660" s="196"/>
    </row>
    <row r="6661" spans="21:22" ht="15.75">
      <c r="U6661" s="196"/>
      <c r="V6661" s="196"/>
    </row>
    <row r="6662" spans="21:22" ht="15.75">
      <c r="U6662" s="196"/>
      <c r="V6662" s="196"/>
    </row>
    <row r="6663" spans="21:22" ht="15.75">
      <c r="U6663" s="196"/>
      <c r="V6663" s="196"/>
    </row>
    <row r="6664" spans="21:22" ht="15.75">
      <c r="U6664" s="196"/>
      <c r="V6664" s="196"/>
    </row>
    <row r="6665" spans="21:22" ht="15.75">
      <c r="U6665" s="196"/>
      <c r="V6665" s="196"/>
    </row>
    <row r="6666" spans="21:22" ht="15.75">
      <c r="U6666" s="196"/>
      <c r="V6666" s="196"/>
    </row>
    <row r="6667" spans="21:22" ht="15.75">
      <c r="U6667" s="196"/>
      <c r="V6667" s="196"/>
    </row>
    <row r="6668" spans="21:22" ht="15.75">
      <c r="U6668" s="196"/>
      <c r="V6668" s="196"/>
    </row>
    <row r="6669" spans="21:22" ht="15.75">
      <c r="U6669" s="196"/>
      <c r="V6669" s="196"/>
    </row>
    <row r="6670" spans="21:22" ht="15.75">
      <c r="U6670" s="196"/>
      <c r="V6670" s="196"/>
    </row>
    <row r="6671" spans="21:22" ht="15.75">
      <c r="U6671" s="196"/>
      <c r="V6671" s="196"/>
    </row>
    <row r="6672" spans="21:22" ht="15.75">
      <c r="U6672" s="196"/>
      <c r="V6672" s="196"/>
    </row>
    <row r="6673" spans="21:22" ht="15.75">
      <c r="U6673" s="196"/>
      <c r="V6673" s="196"/>
    </row>
    <row r="6674" spans="21:22" ht="15.75">
      <c r="U6674" s="196"/>
      <c r="V6674" s="196"/>
    </row>
    <row r="6675" spans="21:22" ht="15.75">
      <c r="U6675" s="196"/>
      <c r="V6675" s="196"/>
    </row>
    <row r="6676" spans="21:22" ht="15.75">
      <c r="U6676" s="196"/>
      <c r="V6676" s="196"/>
    </row>
    <row r="6677" spans="21:22" ht="15.75">
      <c r="U6677" s="196"/>
      <c r="V6677" s="196"/>
    </row>
    <row r="6678" spans="21:22" ht="15.75">
      <c r="U6678" s="196"/>
      <c r="V6678" s="196"/>
    </row>
    <row r="6679" spans="21:22" ht="15.75">
      <c r="U6679" s="196"/>
      <c r="V6679" s="196"/>
    </row>
    <row r="6680" spans="21:22" ht="15.75">
      <c r="U6680" s="196"/>
      <c r="V6680" s="196"/>
    </row>
    <row r="6681" spans="21:22" ht="15.75">
      <c r="U6681" s="196"/>
      <c r="V6681" s="196"/>
    </row>
    <row r="6682" spans="21:22" ht="15.75">
      <c r="U6682" s="196"/>
      <c r="V6682" s="196"/>
    </row>
    <row r="6683" spans="21:22" ht="15.75">
      <c r="U6683" s="196"/>
      <c r="V6683" s="196"/>
    </row>
    <row r="6684" spans="21:22" ht="15.75">
      <c r="U6684" s="196"/>
      <c r="V6684" s="196"/>
    </row>
    <row r="6685" spans="21:22" ht="15.75">
      <c r="U6685" s="196"/>
      <c r="V6685" s="196"/>
    </row>
    <row r="6686" spans="21:22" ht="15.75">
      <c r="U6686" s="196"/>
      <c r="V6686" s="196"/>
    </row>
    <row r="6687" spans="21:22" ht="15.75">
      <c r="U6687" s="196"/>
      <c r="V6687" s="196"/>
    </row>
    <row r="6688" spans="21:22" ht="15.75">
      <c r="U6688" s="196"/>
      <c r="V6688" s="196"/>
    </row>
    <row r="6689" spans="21:22" ht="15.75">
      <c r="U6689" s="196"/>
      <c r="V6689" s="196"/>
    </row>
    <row r="6690" spans="21:22" ht="15.75">
      <c r="U6690" s="196"/>
      <c r="V6690" s="196"/>
    </row>
    <row r="6691" spans="21:22" ht="15.75">
      <c r="U6691" s="196"/>
      <c r="V6691" s="196"/>
    </row>
    <row r="6692" spans="21:22" ht="15.75">
      <c r="U6692" s="196"/>
      <c r="V6692" s="196"/>
    </row>
    <row r="6693" spans="21:22" ht="15.75">
      <c r="U6693" s="196"/>
      <c r="V6693" s="196"/>
    </row>
    <row r="6694" spans="21:22" ht="15.75">
      <c r="U6694" s="196"/>
      <c r="V6694" s="196"/>
    </row>
    <row r="6695" spans="21:22" ht="15.75">
      <c r="U6695" s="196"/>
      <c r="V6695" s="196"/>
    </row>
    <row r="6696" spans="21:22" ht="15.75">
      <c r="U6696" s="196"/>
      <c r="V6696" s="196"/>
    </row>
    <row r="6697" spans="21:22" ht="15.75">
      <c r="U6697" s="196"/>
      <c r="V6697" s="196"/>
    </row>
    <row r="6698" spans="21:22" ht="15.75">
      <c r="U6698" s="196"/>
      <c r="V6698" s="196"/>
    </row>
    <row r="6699" spans="21:22" ht="15.75">
      <c r="U6699" s="196"/>
      <c r="V6699" s="196"/>
    </row>
    <row r="6700" spans="21:22" ht="15.75">
      <c r="U6700" s="196"/>
      <c r="V6700" s="196"/>
    </row>
    <row r="6701" spans="21:22" ht="15.75">
      <c r="U6701" s="196"/>
      <c r="V6701" s="196"/>
    </row>
    <row r="6702" spans="21:22" ht="15.75">
      <c r="U6702" s="196"/>
      <c r="V6702" s="196"/>
    </row>
    <row r="6703" spans="21:22" ht="15.75">
      <c r="U6703" s="196"/>
      <c r="V6703" s="196"/>
    </row>
    <row r="6704" spans="21:22" ht="15.75">
      <c r="U6704" s="196"/>
      <c r="V6704" s="196"/>
    </row>
    <row r="6705" spans="21:22" ht="15.75">
      <c r="U6705" s="196"/>
      <c r="V6705" s="196"/>
    </row>
    <row r="6706" spans="21:22" ht="15.75">
      <c r="U6706" s="196"/>
      <c r="V6706" s="196"/>
    </row>
    <row r="6707" spans="21:22" ht="15.75">
      <c r="U6707" s="196"/>
      <c r="V6707" s="196"/>
    </row>
    <row r="6708" spans="21:22" ht="15.75">
      <c r="U6708" s="196"/>
      <c r="V6708" s="196"/>
    </row>
    <row r="6709" spans="21:22" ht="15.75">
      <c r="U6709" s="196"/>
      <c r="V6709" s="196"/>
    </row>
    <row r="6710" spans="21:22" ht="15.75">
      <c r="U6710" s="196"/>
      <c r="V6710" s="196"/>
    </row>
    <row r="6711" spans="21:22" ht="15.75">
      <c r="U6711" s="196"/>
      <c r="V6711" s="196"/>
    </row>
    <row r="6712" spans="21:22" ht="15.75">
      <c r="U6712" s="196"/>
      <c r="V6712" s="196"/>
    </row>
    <row r="6713" spans="21:22" ht="15.75">
      <c r="U6713" s="196"/>
      <c r="V6713" s="196"/>
    </row>
    <row r="6714" spans="21:22" ht="15.75">
      <c r="U6714" s="196"/>
      <c r="V6714" s="196"/>
    </row>
    <row r="6715" spans="21:22" ht="15.75">
      <c r="U6715" s="196"/>
      <c r="V6715" s="196"/>
    </row>
    <row r="6716" spans="21:22" ht="15.75">
      <c r="U6716" s="196"/>
      <c r="V6716" s="196"/>
    </row>
    <row r="6717" spans="21:22" ht="15.75">
      <c r="U6717" s="196"/>
      <c r="V6717" s="196"/>
    </row>
    <row r="6718" spans="21:22" ht="15.75">
      <c r="U6718" s="196"/>
      <c r="V6718" s="196"/>
    </row>
    <row r="6719" spans="21:22" ht="15.75">
      <c r="U6719" s="196"/>
      <c r="V6719" s="196"/>
    </row>
    <row r="6720" spans="21:22" ht="15.75">
      <c r="U6720" s="196"/>
      <c r="V6720" s="196"/>
    </row>
    <row r="6721" spans="21:22" ht="15.75">
      <c r="U6721" s="196"/>
      <c r="V6721" s="196"/>
    </row>
    <row r="6722" spans="21:22" ht="15.75">
      <c r="U6722" s="196"/>
      <c r="V6722" s="196"/>
    </row>
    <row r="6723" spans="21:22" ht="15.75">
      <c r="U6723" s="196"/>
      <c r="V6723" s="196"/>
    </row>
    <row r="6724" spans="21:22" ht="15.75">
      <c r="U6724" s="196"/>
      <c r="V6724" s="196"/>
    </row>
    <row r="6725" spans="21:22" ht="15.75">
      <c r="U6725" s="196"/>
      <c r="V6725" s="196"/>
    </row>
    <row r="6726" spans="21:22" ht="15.75">
      <c r="U6726" s="196"/>
      <c r="V6726" s="196"/>
    </row>
    <row r="6727" spans="21:22" ht="15.75">
      <c r="U6727" s="196"/>
      <c r="V6727" s="196"/>
    </row>
    <row r="6728" spans="21:22" ht="15.75">
      <c r="U6728" s="196"/>
      <c r="V6728" s="196"/>
    </row>
    <row r="6729" spans="21:22" ht="15.75">
      <c r="U6729" s="196"/>
      <c r="V6729" s="196"/>
    </row>
    <row r="6730" spans="21:22" ht="15.75">
      <c r="U6730" s="196"/>
      <c r="V6730" s="196"/>
    </row>
    <row r="6731" spans="21:22" ht="15.75">
      <c r="U6731" s="196"/>
      <c r="V6731" s="196"/>
    </row>
    <row r="6732" spans="21:22" ht="15.75">
      <c r="U6732" s="196"/>
      <c r="V6732" s="196"/>
    </row>
    <row r="6733" spans="21:22" ht="15.75">
      <c r="U6733" s="196"/>
      <c r="V6733" s="196"/>
    </row>
    <row r="6734" spans="21:22" ht="15.75">
      <c r="U6734" s="196"/>
      <c r="V6734" s="196"/>
    </row>
    <row r="6735" spans="21:22" ht="15.75">
      <c r="U6735" s="196"/>
      <c r="V6735" s="196"/>
    </row>
    <row r="6736" spans="21:22" ht="15.75">
      <c r="U6736" s="196"/>
      <c r="V6736" s="196"/>
    </row>
    <row r="6737" spans="21:22" ht="15.75">
      <c r="U6737" s="196"/>
      <c r="V6737" s="196"/>
    </row>
    <row r="6738" spans="21:22" ht="15.75">
      <c r="U6738" s="196"/>
      <c r="V6738" s="196"/>
    </row>
    <row r="6739" spans="21:22" ht="15.75">
      <c r="U6739" s="196"/>
      <c r="V6739" s="196"/>
    </row>
    <row r="6740" spans="21:22" ht="15.75">
      <c r="U6740" s="196"/>
      <c r="V6740" s="196"/>
    </row>
    <row r="6741" spans="21:22" ht="15.75">
      <c r="U6741" s="196"/>
      <c r="V6741" s="196"/>
    </row>
    <row r="6742" spans="21:22" ht="15.75">
      <c r="U6742" s="196"/>
      <c r="V6742" s="196"/>
    </row>
    <row r="6743" spans="21:22" ht="15.75">
      <c r="U6743" s="196"/>
      <c r="V6743" s="196"/>
    </row>
    <row r="6744" spans="21:22" ht="15.75">
      <c r="U6744" s="196"/>
      <c r="V6744" s="196"/>
    </row>
    <row r="6745" spans="21:22" ht="15.75">
      <c r="U6745" s="196"/>
      <c r="V6745" s="196"/>
    </row>
    <row r="6746" spans="21:22" ht="15.75">
      <c r="U6746" s="196"/>
      <c r="V6746" s="196"/>
    </row>
    <row r="6747" spans="21:22" ht="15.75">
      <c r="U6747" s="196"/>
      <c r="V6747" s="196"/>
    </row>
    <row r="6748" spans="21:22" ht="15.75">
      <c r="U6748" s="196"/>
      <c r="V6748" s="196"/>
    </row>
    <row r="6749" spans="21:22" ht="15.75">
      <c r="U6749" s="196"/>
      <c r="V6749" s="196"/>
    </row>
    <row r="6750" spans="21:22" ht="15.75">
      <c r="U6750" s="196"/>
      <c r="V6750" s="196"/>
    </row>
    <row r="6751" spans="21:22" ht="15.75">
      <c r="U6751" s="196"/>
      <c r="V6751" s="196"/>
    </row>
    <row r="6752" spans="21:22" ht="15.75">
      <c r="U6752" s="196"/>
      <c r="V6752" s="196"/>
    </row>
    <row r="6753" spans="21:22" ht="15.75">
      <c r="U6753" s="196"/>
      <c r="V6753" s="196"/>
    </row>
    <row r="6754" spans="21:22" ht="15.75">
      <c r="U6754" s="196"/>
      <c r="V6754" s="196"/>
    </row>
    <row r="6755" spans="21:22" ht="15.75">
      <c r="U6755" s="196"/>
      <c r="V6755" s="196"/>
    </row>
    <row r="6756" spans="21:22" ht="15.75">
      <c r="U6756" s="196"/>
      <c r="V6756" s="196"/>
    </row>
    <row r="6757" spans="21:22" ht="15.75">
      <c r="U6757" s="196"/>
      <c r="V6757" s="196"/>
    </row>
    <row r="6758" spans="21:22" ht="15.75">
      <c r="U6758" s="196"/>
      <c r="V6758" s="196"/>
    </row>
    <row r="6759" spans="21:22" ht="15.75">
      <c r="U6759" s="196"/>
      <c r="V6759" s="196"/>
    </row>
    <row r="6760" spans="21:22" ht="15.75">
      <c r="U6760" s="196"/>
      <c r="V6760" s="196"/>
    </row>
    <row r="6761" spans="21:22" ht="15.75">
      <c r="U6761" s="196"/>
      <c r="V6761" s="196"/>
    </row>
    <row r="6762" spans="21:22" ht="15.75">
      <c r="U6762" s="196"/>
      <c r="V6762" s="196"/>
    </row>
    <row r="6763" spans="21:22" ht="15.75">
      <c r="U6763" s="196"/>
      <c r="V6763" s="196"/>
    </row>
    <row r="6764" spans="21:22" ht="15.75">
      <c r="U6764" s="196"/>
      <c r="V6764" s="196"/>
    </row>
    <row r="6765" spans="21:22" ht="15.75">
      <c r="U6765" s="196"/>
      <c r="V6765" s="196"/>
    </row>
    <row r="6766" spans="21:22" ht="15.75">
      <c r="U6766" s="196"/>
      <c r="V6766" s="196"/>
    </row>
    <row r="6767" spans="21:22" ht="15.75">
      <c r="U6767" s="196"/>
      <c r="V6767" s="196"/>
    </row>
    <row r="6768" spans="21:22" ht="15.75">
      <c r="U6768" s="196"/>
      <c r="V6768" s="196"/>
    </row>
    <row r="6769" spans="21:22" ht="15.75">
      <c r="U6769" s="196"/>
      <c r="V6769" s="196"/>
    </row>
    <row r="6770" spans="21:22" ht="15.75">
      <c r="U6770" s="196"/>
      <c r="V6770" s="196"/>
    </row>
    <row r="6771" spans="21:22" ht="15.75">
      <c r="U6771" s="196"/>
      <c r="V6771" s="196"/>
    </row>
    <row r="6772" spans="21:22" ht="15.75">
      <c r="U6772" s="196"/>
      <c r="V6772" s="196"/>
    </row>
    <row r="6773" spans="21:22" ht="15.75">
      <c r="U6773" s="196"/>
      <c r="V6773" s="196"/>
    </row>
    <row r="6774" spans="21:22" ht="15.75">
      <c r="U6774" s="196"/>
      <c r="V6774" s="196"/>
    </row>
    <row r="6775" spans="21:22" ht="15.75">
      <c r="U6775" s="196"/>
      <c r="V6775" s="196"/>
    </row>
    <row r="6776" spans="21:22" ht="15.75">
      <c r="U6776" s="196"/>
      <c r="V6776" s="196"/>
    </row>
    <row r="6777" spans="21:22" ht="15.75">
      <c r="U6777" s="196"/>
      <c r="V6777" s="196"/>
    </row>
    <row r="6778" spans="21:22" ht="15.75">
      <c r="U6778" s="196"/>
      <c r="V6778" s="196"/>
    </row>
    <row r="6779" spans="21:22" ht="15.75">
      <c r="U6779" s="196"/>
      <c r="V6779" s="196"/>
    </row>
    <row r="6780" spans="21:22" ht="15.75">
      <c r="U6780" s="196"/>
      <c r="V6780" s="196"/>
    </row>
    <row r="6781" spans="21:22" ht="15.75">
      <c r="U6781" s="196"/>
      <c r="V6781" s="196"/>
    </row>
    <row r="6782" spans="21:22" ht="15.75">
      <c r="U6782" s="196"/>
      <c r="V6782" s="196"/>
    </row>
    <row r="6783" spans="21:22" ht="15.75">
      <c r="U6783" s="196"/>
      <c r="V6783" s="196"/>
    </row>
    <row r="6784" spans="21:22" ht="15.75">
      <c r="U6784" s="196"/>
      <c r="V6784" s="196"/>
    </row>
    <row r="6785" spans="21:22" ht="15.75">
      <c r="U6785" s="196"/>
      <c r="V6785" s="196"/>
    </row>
    <row r="6786" spans="21:22" ht="15.75">
      <c r="U6786" s="196"/>
      <c r="V6786" s="196"/>
    </row>
    <row r="6787" spans="21:22" ht="15.75">
      <c r="U6787" s="196"/>
      <c r="V6787" s="196"/>
    </row>
    <row r="6788" spans="21:22" ht="15.75">
      <c r="U6788" s="196"/>
      <c r="V6788" s="196"/>
    </row>
    <row r="6789" spans="21:22" ht="15.75">
      <c r="U6789" s="196"/>
      <c r="V6789" s="196"/>
    </row>
    <row r="6790" spans="21:22" ht="15.75">
      <c r="U6790" s="196"/>
      <c r="V6790" s="196"/>
    </row>
    <row r="6791" spans="21:22" ht="15.75">
      <c r="U6791" s="196"/>
      <c r="V6791" s="196"/>
    </row>
    <row r="6792" spans="21:22" ht="15.75">
      <c r="U6792" s="196"/>
      <c r="V6792" s="196"/>
    </row>
    <row r="6793" spans="21:22" ht="15.75">
      <c r="U6793" s="196"/>
      <c r="V6793" s="196"/>
    </row>
    <row r="6794" spans="21:22" ht="15.75">
      <c r="U6794" s="196"/>
      <c r="V6794" s="196"/>
    </row>
    <row r="6795" spans="21:22" ht="15.75">
      <c r="U6795" s="196"/>
      <c r="V6795" s="196"/>
    </row>
    <row r="6796" spans="21:22" ht="15.75">
      <c r="U6796" s="196"/>
      <c r="V6796" s="196"/>
    </row>
    <row r="6797" spans="21:22" ht="15.75">
      <c r="U6797" s="196"/>
      <c r="V6797" s="196"/>
    </row>
    <row r="6798" spans="21:22" ht="15.75">
      <c r="U6798" s="196"/>
      <c r="V6798" s="196"/>
    </row>
    <row r="6799" spans="21:22" ht="15.75">
      <c r="U6799" s="196"/>
      <c r="V6799" s="196"/>
    </row>
    <row r="6800" spans="21:22" ht="15.75">
      <c r="U6800" s="196"/>
      <c r="V6800" s="196"/>
    </row>
    <row r="6801" spans="21:22" ht="15.75">
      <c r="U6801" s="196"/>
      <c r="V6801" s="196"/>
    </row>
    <row r="6802" spans="21:22" ht="15.75">
      <c r="U6802" s="196"/>
      <c r="V6802" s="196"/>
    </row>
    <row r="6803" spans="21:22" ht="15.75">
      <c r="U6803" s="196"/>
      <c r="V6803" s="196"/>
    </row>
    <row r="6804" spans="21:22" ht="15.75">
      <c r="U6804" s="196"/>
      <c r="V6804" s="196"/>
    </row>
    <row r="6805" spans="21:22" ht="15.75">
      <c r="U6805" s="196"/>
      <c r="V6805" s="196"/>
    </row>
    <row r="6806" spans="21:22" ht="15.75">
      <c r="U6806" s="196"/>
      <c r="V6806" s="196"/>
    </row>
    <row r="6807" spans="21:22" ht="15.75">
      <c r="U6807" s="196"/>
      <c r="V6807" s="196"/>
    </row>
    <row r="6808" spans="21:22" ht="15.75">
      <c r="U6808" s="196"/>
      <c r="V6808" s="196"/>
    </row>
    <row r="6809" spans="21:22" ht="15.75">
      <c r="U6809" s="196"/>
      <c r="V6809" s="196"/>
    </row>
    <row r="6810" spans="21:22" ht="15.75">
      <c r="U6810" s="196"/>
      <c r="V6810" s="196"/>
    </row>
    <row r="6811" spans="21:22" ht="15.75">
      <c r="U6811" s="196"/>
      <c r="V6811" s="196"/>
    </row>
    <row r="6812" spans="21:22" ht="15.75">
      <c r="U6812" s="196"/>
      <c r="V6812" s="196"/>
    </row>
    <row r="6813" spans="21:22" ht="15.75">
      <c r="U6813" s="196"/>
      <c r="V6813" s="196"/>
    </row>
    <row r="6814" spans="21:22" ht="15.75">
      <c r="U6814" s="196"/>
      <c r="V6814" s="196"/>
    </row>
    <row r="6815" spans="21:22" ht="15.75">
      <c r="U6815" s="196"/>
      <c r="V6815" s="196"/>
    </row>
    <row r="6816" spans="21:22" ht="15.75">
      <c r="U6816" s="196"/>
      <c r="V6816" s="196"/>
    </row>
    <row r="6817" spans="21:22" ht="15.75">
      <c r="U6817" s="196"/>
      <c r="V6817" s="196"/>
    </row>
    <row r="6818" spans="21:22" ht="15.75">
      <c r="U6818" s="196"/>
      <c r="V6818" s="196"/>
    </row>
    <row r="6819" spans="21:22" ht="15.75">
      <c r="U6819" s="196"/>
      <c r="V6819" s="196"/>
    </row>
    <row r="6820" spans="21:22" ht="15.75">
      <c r="U6820" s="196"/>
      <c r="V6820" s="196"/>
    </row>
    <row r="6821" spans="21:22" ht="15.75">
      <c r="U6821" s="196"/>
      <c r="V6821" s="196"/>
    </row>
    <row r="6822" spans="21:22" ht="15.75">
      <c r="U6822" s="196"/>
      <c r="V6822" s="196"/>
    </row>
    <row r="6823" spans="21:22" ht="15.75">
      <c r="U6823" s="196"/>
      <c r="V6823" s="196"/>
    </row>
    <row r="6824" spans="21:22" ht="15.75">
      <c r="U6824" s="196"/>
      <c r="V6824" s="196"/>
    </row>
    <row r="6825" spans="21:22" ht="15.75">
      <c r="U6825" s="196"/>
      <c r="V6825" s="196"/>
    </row>
    <row r="6826" spans="21:22" ht="15.75">
      <c r="U6826" s="196"/>
      <c r="V6826" s="196"/>
    </row>
    <row r="6827" spans="21:22" ht="15.75">
      <c r="U6827" s="196"/>
      <c r="V6827" s="196"/>
    </row>
    <row r="6828" spans="21:22" ht="15.75">
      <c r="U6828" s="196"/>
      <c r="V6828" s="196"/>
    </row>
    <row r="6829" spans="21:22" ht="15.75">
      <c r="U6829" s="196"/>
      <c r="V6829" s="196"/>
    </row>
    <row r="6830" spans="21:22" ht="15.75">
      <c r="U6830" s="196"/>
      <c r="V6830" s="196"/>
    </row>
    <row r="6831" spans="21:22" ht="15.75">
      <c r="U6831" s="196"/>
      <c r="V6831" s="196"/>
    </row>
    <row r="6832" spans="21:22" ht="15.75">
      <c r="U6832" s="196"/>
      <c r="V6832" s="196"/>
    </row>
    <row r="6833" spans="21:22" ht="15.75">
      <c r="U6833" s="196"/>
      <c r="V6833" s="196"/>
    </row>
    <row r="6834" spans="21:22" ht="15.75">
      <c r="U6834" s="196"/>
      <c r="V6834" s="196"/>
    </row>
    <row r="6835" spans="21:22" ht="15.75">
      <c r="U6835" s="196"/>
      <c r="V6835" s="196"/>
    </row>
    <row r="6836" spans="21:22" ht="15.75">
      <c r="U6836" s="196"/>
      <c r="V6836" s="196"/>
    </row>
    <row r="6837" spans="21:22" ht="15.75">
      <c r="U6837" s="196"/>
      <c r="V6837" s="196"/>
    </row>
    <row r="6838" spans="21:22" ht="15.75">
      <c r="U6838" s="196"/>
      <c r="V6838" s="196"/>
    </row>
    <row r="6839" spans="21:22" ht="15.75">
      <c r="U6839" s="196"/>
      <c r="V6839" s="196"/>
    </row>
    <row r="6840" spans="21:22" ht="15.75">
      <c r="U6840" s="196"/>
      <c r="V6840" s="196"/>
    </row>
    <row r="6841" spans="21:22" ht="15.75">
      <c r="U6841" s="196"/>
      <c r="V6841" s="196"/>
    </row>
    <row r="6842" spans="21:22" ht="15.75">
      <c r="U6842" s="196"/>
      <c r="V6842" s="196"/>
    </row>
    <row r="6843" spans="21:22" ht="15.75">
      <c r="U6843" s="196"/>
      <c r="V6843" s="196"/>
    </row>
    <row r="6844" spans="21:22" ht="15.75">
      <c r="U6844" s="196"/>
      <c r="V6844" s="196"/>
    </row>
    <row r="6845" spans="21:22" ht="15.75">
      <c r="U6845" s="196"/>
      <c r="V6845" s="196"/>
    </row>
    <row r="6846" spans="21:22" ht="15.75">
      <c r="U6846" s="196"/>
      <c r="V6846" s="196"/>
    </row>
    <row r="6847" spans="21:22" ht="15.75">
      <c r="U6847" s="196"/>
      <c r="V6847" s="196"/>
    </row>
    <row r="6848" spans="21:22" ht="15.75">
      <c r="U6848" s="196"/>
      <c r="V6848" s="196"/>
    </row>
    <row r="6849" spans="21:22" ht="15.75">
      <c r="U6849" s="196"/>
      <c r="V6849" s="196"/>
    </row>
    <row r="6850" spans="21:22" ht="15.75">
      <c r="U6850" s="196"/>
      <c r="V6850" s="196"/>
    </row>
    <row r="6851" spans="21:22" ht="15.75">
      <c r="U6851" s="196"/>
      <c r="V6851" s="196"/>
    </row>
    <row r="6852" spans="21:22" ht="15.75">
      <c r="U6852" s="196"/>
      <c r="V6852" s="196"/>
    </row>
    <row r="6853" spans="21:22" ht="15.75">
      <c r="U6853" s="196"/>
      <c r="V6853" s="196"/>
    </row>
    <row r="6854" spans="21:22" ht="15.75">
      <c r="U6854" s="196"/>
      <c r="V6854" s="196"/>
    </row>
    <row r="6855" spans="21:22" ht="15.75">
      <c r="U6855" s="196"/>
      <c r="V6855" s="196"/>
    </row>
    <row r="6856" spans="21:22" ht="15.75">
      <c r="U6856" s="196"/>
      <c r="V6856" s="196"/>
    </row>
    <row r="6857" spans="21:22" ht="15.75">
      <c r="U6857" s="196"/>
      <c r="V6857" s="196"/>
    </row>
    <row r="6858" spans="21:22" ht="15.75">
      <c r="U6858" s="196"/>
      <c r="V6858" s="196"/>
    </row>
    <row r="6859" spans="21:22" ht="15.75">
      <c r="U6859" s="196"/>
      <c r="V6859" s="196"/>
    </row>
    <row r="6860" spans="21:22" ht="15.75">
      <c r="U6860" s="196"/>
      <c r="V6860" s="196"/>
    </row>
    <row r="6861" spans="21:22" ht="15.75">
      <c r="U6861" s="196"/>
      <c r="V6861" s="196"/>
    </row>
    <row r="6862" spans="21:22" ht="15.75">
      <c r="U6862" s="196"/>
      <c r="V6862" s="196"/>
    </row>
    <row r="6863" spans="21:22" ht="15.75">
      <c r="U6863" s="196"/>
      <c r="V6863" s="196"/>
    </row>
    <row r="6864" spans="21:22" ht="15.75">
      <c r="U6864" s="196"/>
      <c r="V6864" s="196"/>
    </row>
    <row r="6865" spans="21:22" ht="15.75">
      <c r="U6865" s="196"/>
      <c r="V6865" s="196"/>
    </row>
    <row r="6866" spans="21:22" ht="15.75">
      <c r="U6866" s="196"/>
      <c r="V6866" s="196"/>
    </row>
    <row r="6867" spans="21:22" ht="15.75">
      <c r="U6867" s="196"/>
      <c r="V6867" s="196"/>
    </row>
    <row r="6868" spans="21:22" ht="15.75">
      <c r="U6868" s="196"/>
      <c r="V6868" s="196"/>
    </row>
    <row r="6869" spans="21:22" ht="15.75">
      <c r="U6869" s="196"/>
      <c r="V6869" s="196"/>
    </row>
    <row r="6870" spans="21:22" ht="15.75">
      <c r="U6870" s="196"/>
      <c r="V6870" s="196"/>
    </row>
    <row r="6871" spans="21:22" ht="15.75">
      <c r="U6871" s="196"/>
      <c r="V6871" s="196"/>
    </row>
    <row r="6872" spans="21:22" ht="15.75">
      <c r="U6872" s="196"/>
      <c r="V6872" s="196"/>
    </row>
    <row r="6873" spans="21:22" ht="15.75">
      <c r="U6873" s="196"/>
      <c r="V6873" s="196"/>
    </row>
    <row r="6874" spans="21:22" ht="15.75">
      <c r="U6874" s="196"/>
      <c r="V6874" s="196"/>
    </row>
    <row r="6875" spans="21:22" ht="15.75">
      <c r="U6875" s="196"/>
      <c r="V6875" s="196"/>
    </row>
    <row r="6876" spans="21:22" ht="15.75">
      <c r="U6876" s="196"/>
      <c r="V6876" s="196"/>
    </row>
    <row r="6877" spans="21:22" ht="15.75">
      <c r="U6877" s="196"/>
      <c r="V6877" s="196"/>
    </row>
    <row r="6878" spans="21:22" ht="15.75">
      <c r="U6878" s="196"/>
      <c r="V6878" s="196"/>
    </row>
    <row r="6879" spans="21:22" ht="15.75">
      <c r="U6879" s="196"/>
      <c r="V6879" s="196"/>
    </row>
    <row r="6880" spans="21:22" ht="15.75">
      <c r="U6880" s="196"/>
      <c r="V6880" s="196"/>
    </row>
    <row r="6881" spans="21:22" ht="15.75">
      <c r="U6881" s="196"/>
      <c r="V6881" s="196"/>
    </row>
    <row r="6882" spans="21:22" ht="15.75">
      <c r="U6882" s="196"/>
      <c r="V6882" s="196"/>
    </row>
    <row r="6883" spans="21:22" ht="15.75">
      <c r="U6883" s="196"/>
      <c r="V6883" s="196"/>
    </row>
    <row r="6884" spans="21:22" ht="15.75">
      <c r="U6884" s="196"/>
      <c r="V6884" s="196"/>
    </row>
    <row r="6885" spans="21:22" ht="15.75">
      <c r="U6885" s="196"/>
      <c r="V6885" s="196"/>
    </row>
    <row r="6886" spans="21:22" ht="15.75">
      <c r="U6886" s="196"/>
      <c r="V6886" s="196"/>
    </row>
    <row r="6887" spans="21:22" ht="15.75">
      <c r="U6887" s="196"/>
      <c r="V6887" s="196"/>
    </row>
    <row r="6888" spans="21:22" ht="15.75">
      <c r="U6888" s="196"/>
      <c r="V6888" s="196"/>
    </row>
    <row r="6889" spans="21:22" ht="15.75">
      <c r="U6889" s="196"/>
      <c r="V6889" s="196"/>
    </row>
    <row r="6890" spans="21:22" ht="15.75">
      <c r="U6890" s="196"/>
      <c r="V6890" s="196"/>
    </row>
    <row r="6891" spans="21:22" ht="15.75">
      <c r="U6891" s="196"/>
      <c r="V6891" s="196"/>
    </row>
    <row r="6892" spans="21:22" ht="15.75">
      <c r="U6892" s="196"/>
      <c r="V6892" s="196"/>
    </row>
    <row r="6893" spans="21:22" ht="15.75">
      <c r="U6893" s="196"/>
      <c r="V6893" s="196"/>
    </row>
    <row r="6894" spans="21:22" ht="15.75">
      <c r="U6894" s="196"/>
      <c r="V6894" s="196"/>
    </row>
    <row r="6895" spans="21:22" ht="15.75">
      <c r="U6895" s="196"/>
      <c r="V6895" s="196"/>
    </row>
    <row r="6896" spans="21:22" ht="15.75">
      <c r="U6896" s="196"/>
      <c r="V6896" s="196"/>
    </row>
    <row r="6897" spans="21:22" ht="15.75">
      <c r="U6897" s="196"/>
      <c r="V6897" s="196"/>
    </row>
    <row r="6898" spans="21:22" ht="15.75">
      <c r="U6898" s="196"/>
      <c r="V6898" s="196"/>
    </row>
    <row r="6899" spans="21:22" ht="15.75">
      <c r="U6899" s="196"/>
      <c r="V6899" s="196"/>
    </row>
    <row r="6900" spans="21:22" ht="15.75">
      <c r="U6900" s="196"/>
      <c r="V6900" s="196"/>
    </row>
    <row r="6901" spans="21:22" ht="15.75">
      <c r="U6901" s="196"/>
      <c r="V6901" s="196"/>
    </row>
    <row r="6902" spans="21:22" ht="15.75">
      <c r="U6902" s="196"/>
      <c r="V6902" s="196"/>
    </row>
    <row r="6903" spans="21:22" ht="15.75">
      <c r="U6903" s="196"/>
      <c r="V6903" s="196"/>
    </row>
    <row r="6904" spans="21:22" ht="15.75">
      <c r="U6904" s="196"/>
      <c r="V6904" s="196"/>
    </row>
    <row r="6905" spans="21:22" ht="15.75">
      <c r="U6905" s="196"/>
      <c r="V6905" s="196"/>
    </row>
    <row r="6906" spans="21:22" ht="15.75">
      <c r="U6906" s="196"/>
      <c r="V6906" s="196"/>
    </row>
    <row r="6907" spans="21:22" ht="15.75">
      <c r="U6907" s="196"/>
      <c r="V6907" s="196"/>
    </row>
    <row r="6908" spans="21:22" ht="15.75">
      <c r="U6908" s="196"/>
      <c r="V6908" s="196"/>
    </row>
    <row r="6909" spans="21:22" ht="15.75">
      <c r="U6909" s="196"/>
      <c r="V6909" s="196"/>
    </row>
    <row r="6910" spans="21:22" ht="15.75">
      <c r="U6910" s="196"/>
      <c r="V6910" s="196"/>
    </row>
    <row r="6911" spans="21:22" ht="15.75">
      <c r="U6911" s="196"/>
      <c r="V6911" s="196"/>
    </row>
    <row r="6912" spans="21:22" ht="15.75">
      <c r="U6912" s="196"/>
      <c r="V6912" s="196"/>
    </row>
    <row r="6913" spans="21:22" ht="15.75">
      <c r="U6913" s="196"/>
      <c r="V6913" s="196"/>
    </row>
    <row r="6914" spans="21:22" ht="15.75">
      <c r="U6914" s="196"/>
      <c r="V6914" s="196"/>
    </row>
    <row r="6915" spans="21:22" ht="15.75">
      <c r="U6915" s="196"/>
      <c r="V6915" s="196"/>
    </row>
    <row r="6916" spans="21:22" ht="15.75">
      <c r="U6916" s="196"/>
      <c r="V6916" s="196"/>
    </row>
    <row r="6917" spans="21:22" ht="15.75">
      <c r="U6917" s="196"/>
      <c r="V6917" s="196"/>
    </row>
    <row r="6918" spans="21:22" ht="15.75">
      <c r="U6918" s="196"/>
      <c r="V6918" s="196"/>
    </row>
    <row r="6919" spans="21:22" ht="15.75">
      <c r="U6919" s="196"/>
      <c r="V6919" s="196"/>
    </row>
    <row r="6920" spans="21:22" ht="15.75">
      <c r="U6920" s="196"/>
      <c r="V6920" s="196"/>
    </row>
    <row r="6921" spans="21:22" ht="15.75">
      <c r="U6921" s="196"/>
      <c r="V6921" s="196"/>
    </row>
    <row r="6922" spans="21:22" ht="15.75">
      <c r="U6922" s="196"/>
      <c r="V6922" s="196"/>
    </row>
    <row r="6923" spans="21:22" ht="15.75">
      <c r="U6923" s="196"/>
      <c r="V6923" s="196"/>
    </row>
    <row r="6924" spans="21:22" ht="15.75">
      <c r="U6924" s="196"/>
      <c r="V6924" s="196"/>
    </row>
    <row r="6925" spans="21:22" ht="15.75">
      <c r="U6925" s="196"/>
      <c r="V6925" s="196"/>
    </row>
    <row r="6926" spans="21:22" ht="15.75">
      <c r="U6926" s="196"/>
      <c r="V6926" s="196"/>
    </row>
    <row r="6927" spans="21:22" ht="15.75">
      <c r="U6927" s="196"/>
      <c r="V6927" s="196"/>
    </row>
    <row r="6928" spans="21:22" ht="15.75">
      <c r="U6928" s="196"/>
      <c r="V6928" s="196"/>
    </row>
    <row r="6929" spans="21:22" ht="15.75">
      <c r="U6929" s="196"/>
      <c r="V6929" s="196"/>
    </row>
    <row r="6930" spans="21:22" ht="15.75">
      <c r="U6930" s="196"/>
      <c r="V6930" s="196"/>
    </row>
    <row r="6931" spans="21:22" ht="15.75">
      <c r="U6931" s="196"/>
      <c r="V6931" s="196"/>
    </row>
    <row r="6932" spans="21:22" ht="15.75">
      <c r="U6932" s="196"/>
      <c r="V6932" s="196"/>
    </row>
    <row r="6933" spans="21:22" ht="15.75">
      <c r="U6933" s="196"/>
      <c r="V6933" s="196"/>
    </row>
    <row r="6934" spans="21:22" ht="15.75">
      <c r="U6934" s="196"/>
      <c r="V6934" s="196"/>
    </row>
    <row r="6935" spans="21:22" ht="15.75">
      <c r="U6935" s="196"/>
      <c r="V6935" s="196"/>
    </row>
    <row r="6936" spans="21:22" ht="15.75">
      <c r="U6936" s="196"/>
      <c r="V6936" s="196"/>
    </row>
    <row r="6937" spans="21:22" ht="15.75">
      <c r="U6937" s="196"/>
      <c r="V6937" s="196"/>
    </row>
    <row r="6938" spans="21:22" ht="15.75">
      <c r="U6938" s="196"/>
      <c r="V6938" s="196"/>
    </row>
    <row r="6939" spans="21:22" ht="15.75">
      <c r="U6939" s="196"/>
      <c r="V6939" s="196"/>
    </row>
    <row r="6940" spans="21:22" ht="15.75">
      <c r="U6940" s="196"/>
      <c r="V6940" s="196"/>
    </row>
    <row r="6941" spans="21:22" ht="15.75">
      <c r="U6941" s="196"/>
      <c r="V6941" s="196"/>
    </row>
    <row r="6942" spans="21:22" ht="15.75">
      <c r="U6942" s="196"/>
      <c r="V6942" s="196"/>
    </row>
    <row r="6943" spans="21:22" ht="15.75">
      <c r="U6943" s="196"/>
      <c r="V6943" s="196"/>
    </row>
    <row r="6944" spans="21:22" ht="15.75">
      <c r="U6944" s="196"/>
      <c r="V6944" s="196"/>
    </row>
    <row r="6945" spans="21:22" ht="15.75">
      <c r="U6945" s="196"/>
      <c r="V6945" s="196"/>
    </row>
    <row r="6946" spans="21:22" ht="15.75">
      <c r="U6946" s="196"/>
      <c r="V6946" s="196"/>
    </row>
    <row r="6947" spans="21:22" ht="15.75">
      <c r="U6947" s="196"/>
      <c r="V6947" s="196"/>
    </row>
    <row r="6948" spans="21:22" ht="15.75">
      <c r="U6948" s="196"/>
      <c r="V6948" s="196"/>
    </row>
    <row r="6949" spans="21:22" ht="15.75">
      <c r="U6949" s="196"/>
      <c r="V6949" s="196"/>
    </row>
    <row r="6950" spans="21:22" ht="15.75">
      <c r="U6950" s="196"/>
      <c r="V6950" s="196"/>
    </row>
    <row r="6951" spans="21:22" ht="15.75">
      <c r="U6951" s="196"/>
      <c r="V6951" s="196"/>
    </row>
    <row r="6952" spans="21:22" ht="15.75">
      <c r="U6952" s="196"/>
      <c r="V6952" s="196"/>
    </row>
    <row r="6953" spans="21:22" ht="15.75">
      <c r="U6953" s="196"/>
      <c r="V6953" s="196"/>
    </row>
    <row r="6954" spans="21:22" ht="15.75">
      <c r="U6954" s="196"/>
      <c r="V6954" s="196"/>
    </row>
    <row r="6955" spans="21:22" ht="15.75">
      <c r="U6955" s="196"/>
      <c r="V6955" s="196"/>
    </row>
    <row r="6956" spans="21:22" ht="15.75">
      <c r="U6956" s="196"/>
      <c r="V6956" s="196"/>
    </row>
    <row r="6957" spans="21:22" ht="15.75">
      <c r="U6957" s="196"/>
      <c r="V6957" s="196"/>
    </row>
    <row r="6958" spans="21:22" ht="15.75">
      <c r="U6958" s="196"/>
      <c r="V6958" s="196"/>
    </row>
    <row r="6959" spans="21:22" ht="15.75">
      <c r="U6959" s="196"/>
      <c r="V6959" s="196"/>
    </row>
    <row r="6960" spans="21:22" ht="15.75">
      <c r="U6960" s="196"/>
      <c r="V6960" s="196"/>
    </row>
    <row r="6961" spans="21:22" ht="15.75">
      <c r="U6961" s="196"/>
      <c r="V6961" s="196"/>
    </row>
    <row r="6962" spans="21:22" ht="15.75">
      <c r="U6962" s="196"/>
      <c r="V6962" s="196"/>
    </row>
    <row r="6963" spans="21:22" ht="15.75">
      <c r="U6963" s="196"/>
      <c r="V6963" s="196"/>
    </row>
    <row r="6964" spans="21:22" ht="15.75">
      <c r="U6964" s="196"/>
      <c r="V6964" s="196"/>
    </row>
    <row r="6965" spans="21:22" ht="15.75">
      <c r="U6965" s="196"/>
      <c r="V6965" s="196"/>
    </row>
    <row r="6966" spans="21:22" ht="15.75">
      <c r="U6966" s="196"/>
      <c r="V6966" s="196"/>
    </row>
    <row r="6967" spans="21:22" ht="15.75">
      <c r="U6967" s="196"/>
      <c r="V6967" s="196"/>
    </row>
    <row r="6968" spans="21:22" ht="15.75">
      <c r="U6968" s="196"/>
      <c r="V6968" s="196"/>
    </row>
    <row r="6969" spans="21:22" ht="15.75">
      <c r="U6969" s="196"/>
      <c r="V6969" s="196"/>
    </row>
    <row r="6970" spans="21:22" ht="15.75">
      <c r="U6970" s="196"/>
      <c r="V6970" s="196"/>
    </row>
    <row r="6971" spans="21:22" ht="15.75">
      <c r="U6971" s="196"/>
      <c r="V6971" s="196"/>
    </row>
    <row r="6972" spans="21:22" ht="15.75">
      <c r="U6972" s="196"/>
      <c r="V6972" s="196"/>
    </row>
    <row r="6973" spans="21:22" ht="15.75">
      <c r="U6973" s="196"/>
      <c r="V6973" s="196"/>
    </row>
    <row r="6974" spans="21:22" ht="15.75">
      <c r="U6974" s="196"/>
      <c r="V6974" s="196"/>
    </row>
    <row r="6975" spans="21:22" ht="15.75">
      <c r="U6975" s="196"/>
      <c r="V6975" s="196"/>
    </row>
    <row r="6976" spans="21:22" ht="15.75">
      <c r="U6976" s="196"/>
      <c r="V6976" s="196"/>
    </row>
    <row r="6977" spans="21:22" ht="15.75">
      <c r="U6977" s="196"/>
      <c r="V6977" s="196"/>
    </row>
    <row r="6978" spans="21:22" ht="15.75">
      <c r="U6978" s="196"/>
      <c r="V6978" s="196"/>
    </row>
    <row r="6979" spans="21:22" ht="15.75">
      <c r="U6979" s="196"/>
      <c r="V6979" s="196"/>
    </row>
    <row r="6980" spans="21:22" ht="15.75">
      <c r="U6980" s="196"/>
      <c r="V6980" s="196"/>
    </row>
    <row r="6981" spans="21:22" ht="15.75">
      <c r="U6981" s="196"/>
      <c r="V6981" s="196"/>
    </row>
    <row r="6982" spans="21:22" ht="15.75">
      <c r="U6982" s="196"/>
      <c r="V6982" s="196"/>
    </row>
    <row r="6983" spans="21:22" ht="15.75">
      <c r="U6983" s="196"/>
      <c r="V6983" s="196"/>
    </row>
    <row r="6984" spans="21:22" ht="15.75">
      <c r="U6984" s="196"/>
      <c r="V6984" s="196"/>
    </row>
    <row r="6985" spans="21:22" ht="15.75">
      <c r="U6985" s="196"/>
      <c r="V6985" s="196"/>
    </row>
    <row r="6986" spans="21:22" ht="15.75">
      <c r="U6986" s="196"/>
      <c r="V6986" s="196"/>
    </row>
    <row r="6987" spans="21:22" ht="15.75">
      <c r="U6987" s="196"/>
      <c r="V6987" s="196"/>
    </row>
    <row r="6988" spans="21:22" ht="15.75">
      <c r="U6988" s="196"/>
      <c r="V6988" s="196"/>
    </row>
    <row r="6989" spans="21:22" ht="15.75">
      <c r="U6989" s="196"/>
      <c r="V6989" s="196"/>
    </row>
    <row r="6990" spans="21:22" ht="15.75">
      <c r="U6990" s="196"/>
      <c r="V6990" s="196"/>
    </row>
    <row r="6991" spans="21:22" ht="15.75">
      <c r="U6991" s="196"/>
      <c r="V6991" s="196"/>
    </row>
    <row r="6992" spans="21:22" ht="15.75">
      <c r="U6992" s="196"/>
      <c r="V6992" s="196"/>
    </row>
    <row r="6993" spans="21:22" ht="15.75">
      <c r="U6993" s="196"/>
      <c r="V6993" s="196"/>
    </row>
    <row r="6994" spans="21:22" ht="15.75">
      <c r="U6994" s="196"/>
      <c r="V6994" s="196"/>
    </row>
    <row r="6995" spans="21:22" ht="15.75">
      <c r="U6995" s="196"/>
      <c r="V6995" s="196"/>
    </row>
    <row r="6996" spans="21:22" ht="15.75">
      <c r="U6996" s="196"/>
      <c r="V6996" s="196"/>
    </row>
    <row r="6997" spans="21:22" ht="15.75">
      <c r="U6997" s="196"/>
      <c r="V6997" s="196"/>
    </row>
    <row r="6998" spans="21:22" ht="15.75">
      <c r="U6998" s="196"/>
      <c r="V6998" s="196"/>
    </row>
    <row r="6999" spans="21:22" ht="15.75">
      <c r="U6999" s="196"/>
      <c r="V6999" s="196"/>
    </row>
    <row r="7000" spans="21:22" ht="15.75">
      <c r="U7000" s="196"/>
      <c r="V7000" s="196"/>
    </row>
    <row r="7001" spans="21:22" ht="15.75">
      <c r="U7001" s="196"/>
      <c r="V7001" s="196"/>
    </row>
    <row r="7002" spans="21:22" ht="15.75">
      <c r="U7002" s="196"/>
      <c r="V7002" s="196"/>
    </row>
    <row r="7003" spans="21:22" ht="15.75">
      <c r="U7003" s="196"/>
      <c r="V7003" s="196"/>
    </row>
    <row r="7004" spans="21:22" ht="15.75">
      <c r="U7004" s="196"/>
      <c r="V7004" s="196"/>
    </row>
    <row r="7005" spans="21:22" ht="15.75">
      <c r="U7005" s="196"/>
      <c r="V7005" s="196"/>
    </row>
    <row r="7006" spans="21:22" ht="15.75">
      <c r="U7006" s="196"/>
      <c r="V7006" s="196"/>
    </row>
    <row r="7007" spans="21:22" ht="15.75">
      <c r="U7007" s="196"/>
      <c r="V7007" s="196"/>
    </row>
    <row r="7008" spans="21:22" ht="15.75">
      <c r="U7008" s="196"/>
      <c r="V7008" s="196"/>
    </row>
    <row r="7009" spans="21:22" ht="15.75">
      <c r="U7009" s="196"/>
      <c r="V7009" s="196"/>
    </row>
    <row r="7010" spans="21:22" ht="15.75">
      <c r="U7010" s="196"/>
      <c r="V7010" s="196"/>
    </row>
    <row r="7011" spans="21:22" ht="15.75">
      <c r="U7011" s="196"/>
      <c r="V7011" s="196"/>
    </row>
    <row r="7012" spans="21:22" ht="15.75">
      <c r="U7012" s="196"/>
      <c r="V7012" s="196"/>
    </row>
    <row r="7013" spans="21:22" ht="15.75">
      <c r="U7013" s="196"/>
      <c r="V7013" s="196"/>
    </row>
    <row r="7014" spans="21:22" ht="15.75">
      <c r="U7014" s="196"/>
      <c r="V7014" s="196"/>
    </row>
    <row r="7015" spans="21:22" ht="15.75">
      <c r="U7015" s="196"/>
      <c r="V7015" s="196"/>
    </row>
    <row r="7016" spans="21:22" ht="15.75">
      <c r="U7016" s="196"/>
      <c r="V7016" s="196"/>
    </row>
    <row r="7017" spans="21:22" ht="15.75">
      <c r="U7017" s="196"/>
      <c r="V7017" s="196"/>
    </row>
    <row r="7018" spans="21:22" ht="15.75">
      <c r="U7018" s="196"/>
      <c r="V7018" s="196"/>
    </row>
    <row r="7019" spans="21:22" ht="15.75">
      <c r="U7019" s="196"/>
      <c r="V7019" s="196"/>
    </row>
    <row r="7020" spans="21:22" ht="15.75">
      <c r="U7020" s="196"/>
      <c r="V7020" s="196"/>
    </row>
    <row r="7021" spans="21:22" ht="15.75">
      <c r="U7021" s="196"/>
      <c r="V7021" s="196"/>
    </row>
    <row r="7022" spans="21:22" ht="15.75">
      <c r="U7022" s="196"/>
      <c r="V7022" s="196"/>
    </row>
    <row r="7023" spans="21:22" ht="15.75">
      <c r="U7023" s="196"/>
      <c r="V7023" s="196"/>
    </row>
    <row r="7024" spans="21:22" ht="15.75">
      <c r="U7024" s="196"/>
      <c r="V7024" s="196"/>
    </row>
    <row r="7025" spans="21:22" ht="15.75">
      <c r="U7025" s="196"/>
      <c r="V7025" s="196"/>
    </row>
    <row r="7026" spans="21:22" ht="15.75">
      <c r="U7026" s="196"/>
      <c r="V7026" s="196"/>
    </row>
    <row r="7027" spans="21:22" ht="15.75">
      <c r="U7027" s="196"/>
      <c r="V7027" s="196"/>
    </row>
    <row r="7028" spans="21:22" ht="15.75">
      <c r="U7028" s="196"/>
      <c r="V7028" s="196"/>
    </row>
    <row r="7029" spans="21:22" ht="15.75">
      <c r="U7029" s="196"/>
      <c r="V7029" s="196"/>
    </row>
    <row r="7030" spans="21:22" ht="15.75">
      <c r="U7030" s="196"/>
      <c r="V7030" s="196"/>
    </row>
    <row r="7031" spans="21:22" ht="15.75">
      <c r="U7031" s="196"/>
      <c r="V7031" s="196"/>
    </row>
    <row r="7032" spans="21:22" ht="15.75">
      <c r="U7032" s="196"/>
      <c r="V7032" s="196"/>
    </row>
    <row r="7033" spans="21:22" ht="15.75">
      <c r="U7033" s="196"/>
      <c r="V7033" s="196"/>
    </row>
    <row r="7034" spans="21:22" ht="15.75">
      <c r="U7034" s="196"/>
      <c r="V7034" s="196"/>
    </row>
    <row r="7035" spans="21:22" ht="15.75">
      <c r="U7035" s="196"/>
      <c r="V7035" s="196"/>
    </row>
    <row r="7036" spans="21:22" ht="15.75">
      <c r="U7036" s="196"/>
      <c r="V7036" s="196"/>
    </row>
    <row r="7037" spans="21:22" ht="15.75">
      <c r="U7037" s="196"/>
      <c r="V7037" s="196"/>
    </row>
    <row r="7038" spans="21:22" ht="15.75">
      <c r="U7038" s="196"/>
      <c r="V7038" s="196"/>
    </row>
    <row r="7039" spans="21:22" ht="15.75">
      <c r="U7039" s="196"/>
      <c r="V7039" s="196"/>
    </row>
    <row r="7040" spans="21:22" ht="15.75">
      <c r="U7040" s="196"/>
      <c r="V7040" s="196"/>
    </row>
    <row r="7041" spans="21:22" ht="15.75">
      <c r="U7041" s="196"/>
      <c r="V7041" s="196"/>
    </row>
    <row r="7042" spans="21:22" ht="15.75">
      <c r="U7042" s="196"/>
      <c r="V7042" s="196"/>
    </row>
    <row r="7043" spans="21:22" ht="15.75">
      <c r="U7043" s="196"/>
      <c r="V7043" s="196"/>
    </row>
    <row r="7044" spans="21:22" ht="15.75">
      <c r="U7044" s="196"/>
      <c r="V7044" s="196"/>
    </row>
    <row r="7045" spans="21:22" ht="15.75">
      <c r="U7045" s="196"/>
      <c r="V7045" s="196"/>
    </row>
    <row r="7046" spans="21:22" ht="15.75">
      <c r="U7046" s="196"/>
      <c r="V7046" s="196"/>
    </row>
    <row r="7047" spans="21:22" ht="15.75">
      <c r="U7047" s="196"/>
      <c r="V7047" s="196"/>
    </row>
    <row r="7048" spans="21:22" ht="15.75">
      <c r="U7048" s="196"/>
      <c r="V7048" s="196"/>
    </row>
    <row r="7049" spans="21:22" ht="15.75">
      <c r="U7049" s="196"/>
      <c r="V7049" s="196"/>
    </row>
    <row r="7050" spans="21:22" ht="15.75">
      <c r="U7050" s="196"/>
      <c r="V7050" s="196"/>
    </row>
    <row r="7051" spans="21:22" ht="15.75">
      <c r="U7051" s="196"/>
      <c r="V7051" s="196"/>
    </row>
    <row r="7052" spans="21:22" ht="15.75">
      <c r="U7052" s="196"/>
      <c r="V7052" s="196"/>
    </row>
    <row r="7053" spans="21:22" ht="15.75">
      <c r="U7053" s="196"/>
      <c r="V7053" s="196"/>
    </row>
    <row r="7054" spans="21:22" ht="15.75">
      <c r="U7054" s="196"/>
      <c r="V7054" s="196"/>
    </row>
    <row r="7055" spans="21:22" ht="15.75">
      <c r="U7055" s="196"/>
      <c r="V7055" s="196"/>
    </row>
    <row r="7056" spans="21:22" ht="15.75">
      <c r="U7056" s="196"/>
      <c r="V7056" s="196"/>
    </row>
    <row r="7057" spans="21:22" ht="15.75">
      <c r="U7057" s="196"/>
      <c r="V7057" s="196"/>
    </row>
    <row r="7058" spans="21:22" ht="15.75">
      <c r="U7058" s="196"/>
      <c r="V7058" s="196"/>
    </row>
    <row r="7059" spans="21:22" ht="15.75">
      <c r="U7059" s="196"/>
      <c r="V7059" s="196"/>
    </row>
    <row r="7060" spans="21:22" ht="15.75">
      <c r="U7060" s="196"/>
      <c r="V7060" s="196"/>
    </row>
    <row r="7061" spans="21:22" ht="15.75">
      <c r="U7061" s="196"/>
      <c r="V7061" s="196"/>
    </row>
    <row r="7062" spans="21:22" ht="15.75">
      <c r="U7062" s="196"/>
      <c r="V7062" s="196"/>
    </row>
    <row r="7063" spans="21:22" ht="15.75">
      <c r="U7063" s="196"/>
      <c r="V7063" s="196"/>
    </row>
    <row r="7064" spans="21:22" ht="15.75">
      <c r="U7064" s="196"/>
      <c r="V7064" s="196"/>
    </row>
    <row r="7065" spans="21:22" ht="15.75">
      <c r="U7065" s="196"/>
      <c r="V7065" s="196"/>
    </row>
    <row r="7066" spans="21:22" ht="15.75">
      <c r="U7066" s="196"/>
      <c r="V7066" s="196"/>
    </row>
    <row r="7067" spans="21:22" ht="15.75">
      <c r="U7067" s="196"/>
      <c r="V7067" s="196"/>
    </row>
    <row r="7068" spans="21:22" ht="15.75">
      <c r="U7068" s="196"/>
      <c r="V7068" s="196"/>
    </row>
    <row r="7069" spans="21:22" ht="15.75">
      <c r="U7069" s="196"/>
      <c r="V7069" s="196"/>
    </row>
    <row r="7070" spans="21:22" ht="15.75">
      <c r="U7070" s="196"/>
      <c r="V7070" s="196"/>
    </row>
    <row r="7071" spans="21:22" ht="15.75">
      <c r="U7071" s="196"/>
      <c r="V7071" s="196"/>
    </row>
    <row r="7072" spans="21:22" ht="15.75">
      <c r="U7072" s="196"/>
      <c r="V7072" s="196"/>
    </row>
    <row r="7073" spans="21:22" ht="15.75">
      <c r="U7073" s="196"/>
      <c r="V7073" s="196"/>
    </row>
    <row r="7074" spans="21:22" ht="15.75">
      <c r="U7074" s="196"/>
      <c r="V7074" s="196"/>
    </row>
    <row r="7075" spans="21:22" ht="15.75">
      <c r="U7075" s="196"/>
      <c r="V7075" s="196"/>
    </row>
    <row r="7076" spans="21:22" ht="15.75">
      <c r="U7076" s="196"/>
      <c r="V7076" s="196"/>
    </row>
    <row r="7077" spans="21:22" ht="15.75">
      <c r="U7077" s="196"/>
      <c r="V7077" s="196"/>
    </row>
    <row r="7078" spans="21:22" ht="15.75">
      <c r="U7078" s="196"/>
      <c r="V7078" s="196"/>
    </row>
    <row r="7079" spans="21:22" ht="15.75">
      <c r="U7079" s="196"/>
      <c r="V7079" s="196"/>
    </row>
    <row r="7080" spans="21:22" ht="15.75">
      <c r="U7080" s="196"/>
      <c r="V7080" s="196"/>
    </row>
    <row r="7081" spans="21:22" ht="15.75">
      <c r="U7081" s="196"/>
      <c r="V7081" s="196"/>
    </row>
    <row r="7082" spans="21:22" ht="15.75">
      <c r="U7082" s="196"/>
      <c r="V7082" s="196"/>
    </row>
    <row r="7083" spans="21:22" ht="15.75">
      <c r="U7083" s="196"/>
      <c r="V7083" s="196"/>
    </row>
    <row r="7084" spans="21:22" ht="15.75">
      <c r="U7084" s="196"/>
      <c r="V7084" s="196"/>
    </row>
    <row r="7085" spans="21:22" ht="15.75">
      <c r="U7085" s="196"/>
      <c r="V7085" s="196"/>
    </row>
    <row r="7086" spans="21:22" ht="15.75">
      <c r="U7086" s="196"/>
      <c r="V7086" s="196"/>
    </row>
    <row r="7087" spans="21:22" ht="15.75">
      <c r="U7087" s="196"/>
      <c r="V7087" s="196"/>
    </row>
    <row r="7088" spans="21:22" ht="15.75">
      <c r="U7088" s="196"/>
      <c r="V7088" s="196"/>
    </row>
    <row r="7089" spans="21:22" ht="15.75">
      <c r="U7089" s="196"/>
      <c r="V7089" s="196"/>
    </row>
    <row r="7090" spans="21:22" ht="15.75">
      <c r="U7090" s="196"/>
      <c r="V7090" s="196"/>
    </row>
    <row r="7091" spans="21:22" ht="15.75">
      <c r="U7091" s="196"/>
      <c r="V7091" s="196"/>
    </row>
    <row r="7092" spans="21:22" ht="15.75">
      <c r="U7092" s="196"/>
      <c r="V7092" s="196"/>
    </row>
    <row r="7093" spans="21:22" ht="15.75">
      <c r="U7093" s="196"/>
      <c r="V7093" s="196"/>
    </row>
    <row r="7094" spans="21:22" ht="15.75">
      <c r="U7094" s="196"/>
      <c r="V7094" s="196"/>
    </row>
    <row r="7095" spans="21:22" ht="15.75">
      <c r="U7095" s="196"/>
      <c r="V7095" s="196"/>
    </row>
    <row r="7096" spans="21:22" ht="15.75">
      <c r="U7096" s="196"/>
      <c r="V7096" s="196"/>
    </row>
    <row r="7097" spans="21:22" ht="15.75">
      <c r="U7097" s="196"/>
      <c r="V7097" s="196"/>
    </row>
    <row r="7098" spans="21:22" ht="15.75">
      <c r="U7098" s="196"/>
      <c r="V7098" s="196"/>
    </row>
    <row r="7099" spans="21:22" ht="15.75">
      <c r="U7099" s="196"/>
      <c r="V7099" s="196"/>
    </row>
    <row r="7100" spans="21:22" ht="15.75">
      <c r="U7100" s="196"/>
      <c r="V7100" s="196"/>
    </row>
    <row r="7101" spans="21:22" ht="15.75">
      <c r="U7101" s="196"/>
      <c r="V7101" s="196"/>
    </row>
    <row r="7102" spans="21:22" ht="15.75">
      <c r="U7102" s="196"/>
      <c r="V7102" s="196"/>
    </row>
    <row r="7103" spans="21:22" ht="15.75">
      <c r="U7103" s="196"/>
      <c r="V7103" s="196"/>
    </row>
    <row r="7104" spans="21:22" ht="15.75">
      <c r="U7104" s="196"/>
      <c r="V7104" s="196"/>
    </row>
    <row r="7105" spans="21:22" ht="15.75">
      <c r="U7105" s="196"/>
      <c r="V7105" s="196"/>
    </row>
    <row r="7106" spans="21:22" ht="15.75">
      <c r="U7106" s="196"/>
      <c r="V7106" s="196"/>
    </row>
    <row r="7107" spans="21:22" ht="15.75">
      <c r="U7107" s="196"/>
      <c r="V7107" s="196"/>
    </row>
    <row r="7108" spans="21:22" ht="15.75">
      <c r="U7108" s="196"/>
      <c r="V7108" s="196"/>
    </row>
    <row r="7109" spans="21:22" ht="15.75">
      <c r="U7109" s="196"/>
      <c r="V7109" s="196"/>
    </row>
    <row r="7110" spans="21:22" ht="15.75">
      <c r="U7110" s="196"/>
      <c r="V7110" s="196"/>
    </row>
    <row r="7111" spans="21:22" ht="15.75">
      <c r="U7111" s="196"/>
      <c r="V7111" s="196"/>
    </row>
    <row r="7112" spans="21:22" ht="15.75">
      <c r="U7112" s="196"/>
      <c r="V7112" s="196"/>
    </row>
    <row r="7113" spans="21:22" ht="15.75">
      <c r="U7113" s="196"/>
      <c r="V7113" s="196"/>
    </row>
    <row r="7114" spans="21:22" ht="15.75">
      <c r="U7114" s="196"/>
      <c r="V7114" s="196"/>
    </row>
    <row r="7115" spans="21:22" ht="15.75">
      <c r="U7115" s="196"/>
      <c r="V7115" s="196"/>
    </row>
    <row r="7116" spans="21:22" ht="15.75">
      <c r="U7116" s="196"/>
      <c r="V7116" s="196"/>
    </row>
    <row r="7117" spans="21:22" ht="15.75">
      <c r="U7117" s="196"/>
      <c r="V7117" s="196"/>
    </row>
    <row r="7118" spans="21:22" ht="15.75">
      <c r="U7118" s="196"/>
      <c r="V7118" s="196"/>
    </row>
    <row r="7119" spans="21:22" ht="15.75">
      <c r="U7119" s="196"/>
      <c r="V7119" s="196"/>
    </row>
    <row r="7120" spans="21:22" ht="15.75">
      <c r="U7120" s="196"/>
      <c r="V7120" s="196"/>
    </row>
    <row r="7121" spans="21:22" ht="15.75">
      <c r="U7121" s="196"/>
      <c r="V7121" s="196"/>
    </row>
    <row r="7122" spans="21:22" ht="15.75">
      <c r="U7122" s="196"/>
      <c r="V7122" s="196"/>
    </row>
    <row r="7123" spans="21:22" ht="15.75">
      <c r="U7123" s="196"/>
      <c r="V7123" s="196"/>
    </row>
    <row r="7124" spans="21:22" ht="15.75">
      <c r="U7124" s="196"/>
      <c r="V7124" s="196"/>
    </row>
    <row r="7125" spans="21:22" ht="15.75">
      <c r="U7125" s="196"/>
      <c r="V7125" s="196"/>
    </row>
    <row r="7126" spans="21:22" ht="15.75">
      <c r="U7126" s="196"/>
      <c r="V7126" s="196"/>
    </row>
    <row r="7127" spans="21:22" ht="15.75">
      <c r="U7127" s="196"/>
      <c r="V7127" s="196"/>
    </row>
    <row r="7128" spans="21:22" ht="15.75">
      <c r="U7128" s="196"/>
      <c r="V7128" s="196"/>
    </row>
    <row r="7129" spans="21:22" ht="15.75">
      <c r="U7129" s="196"/>
      <c r="V7129" s="196"/>
    </row>
    <row r="7130" spans="21:22" ht="15.75">
      <c r="U7130" s="196"/>
      <c r="V7130" s="196"/>
    </row>
    <row r="7131" spans="21:22" ht="15.75">
      <c r="U7131" s="196"/>
      <c r="V7131" s="196"/>
    </row>
    <row r="7132" spans="21:22" ht="15.75">
      <c r="U7132" s="196"/>
      <c r="V7132" s="196"/>
    </row>
    <row r="7133" spans="21:22" ht="15.75">
      <c r="U7133" s="196"/>
      <c r="V7133" s="196"/>
    </row>
    <row r="7134" spans="21:22" ht="15.75">
      <c r="U7134" s="196"/>
      <c r="V7134" s="196"/>
    </row>
    <row r="7135" spans="21:22" ht="15.75">
      <c r="U7135" s="196"/>
      <c r="V7135" s="196"/>
    </row>
    <row r="7136" spans="21:22" ht="15.75">
      <c r="U7136" s="196"/>
      <c r="V7136" s="196"/>
    </row>
    <row r="7137" spans="21:22" ht="15.75">
      <c r="U7137" s="196"/>
      <c r="V7137" s="196"/>
    </row>
    <row r="7138" spans="21:22" ht="15.75">
      <c r="U7138" s="196"/>
      <c r="V7138" s="196"/>
    </row>
    <row r="7139" spans="21:22" ht="15.75">
      <c r="U7139" s="196"/>
      <c r="V7139" s="196"/>
    </row>
    <row r="7140" spans="21:22" ht="15.75">
      <c r="U7140" s="196"/>
      <c r="V7140" s="196"/>
    </row>
    <row r="7141" spans="21:22" ht="15.75">
      <c r="U7141" s="196"/>
      <c r="V7141" s="196"/>
    </row>
    <row r="7142" spans="21:22" ht="15.75">
      <c r="U7142" s="196"/>
      <c r="V7142" s="196"/>
    </row>
    <row r="7143" spans="21:22" ht="15.75">
      <c r="U7143" s="196"/>
      <c r="V7143" s="196"/>
    </row>
    <row r="7144" spans="21:22" ht="15.75">
      <c r="U7144" s="196"/>
      <c r="V7144" s="196"/>
    </row>
    <row r="7145" spans="21:22" ht="15.75">
      <c r="U7145" s="196"/>
      <c r="V7145" s="196"/>
    </row>
    <row r="7146" spans="21:22" ht="15.75">
      <c r="U7146" s="196"/>
      <c r="V7146" s="196"/>
    </row>
    <row r="7147" spans="21:22" ht="15.75">
      <c r="U7147" s="196"/>
      <c r="V7147" s="196"/>
    </row>
    <row r="7148" spans="21:22" ht="15.75">
      <c r="U7148" s="196"/>
      <c r="V7148" s="196"/>
    </row>
    <row r="7149" spans="21:22" ht="15.75">
      <c r="U7149" s="196"/>
      <c r="V7149" s="196"/>
    </row>
    <row r="7150" spans="21:22" ht="15.75">
      <c r="U7150" s="196"/>
      <c r="V7150" s="196"/>
    </row>
    <row r="7151" spans="21:22" ht="15.75">
      <c r="U7151" s="196"/>
      <c r="V7151" s="196"/>
    </row>
    <row r="7152" spans="21:22" ht="15.75">
      <c r="U7152" s="196"/>
      <c r="V7152" s="196"/>
    </row>
    <row r="7153" spans="21:22" ht="15.75">
      <c r="U7153" s="196"/>
      <c r="V7153" s="196"/>
    </row>
    <row r="7154" spans="21:22" ht="15.75">
      <c r="U7154" s="196"/>
      <c r="V7154" s="196"/>
    </row>
    <row r="7155" spans="21:22" ht="15.75">
      <c r="U7155" s="196"/>
      <c r="V7155" s="196"/>
    </row>
    <row r="7156" spans="21:22" ht="15.75">
      <c r="U7156" s="196"/>
      <c r="V7156" s="196"/>
    </row>
    <row r="7157" spans="21:22" ht="15.75">
      <c r="U7157" s="196"/>
      <c r="V7157" s="196"/>
    </row>
    <row r="7158" spans="21:22" ht="15.75">
      <c r="U7158" s="196"/>
      <c r="V7158" s="196"/>
    </row>
    <row r="7159" spans="21:22" ht="15.75">
      <c r="U7159" s="196"/>
      <c r="V7159" s="196"/>
    </row>
    <row r="7160" spans="21:22" ht="15.75">
      <c r="U7160" s="196"/>
      <c r="V7160" s="196"/>
    </row>
    <row r="7161" spans="21:22" ht="15.75">
      <c r="U7161" s="196"/>
      <c r="V7161" s="196"/>
    </row>
    <row r="7162" spans="21:22" ht="15.75">
      <c r="U7162" s="196"/>
      <c r="V7162" s="196"/>
    </row>
    <row r="7163" spans="21:22" ht="15.75">
      <c r="U7163" s="196"/>
      <c r="V7163" s="196"/>
    </row>
    <row r="7164" spans="21:22" ht="15.75">
      <c r="U7164" s="196"/>
      <c r="V7164" s="196"/>
    </row>
    <row r="7165" spans="21:22" ht="15.75">
      <c r="U7165" s="196"/>
      <c r="V7165" s="196"/>
    </row>
    <row r="7166" spans="21:22" ht="15.75">
      <c r="U7166" s="196"/>
      <c r="V7166" s="196"/>
    </row>
    <row r="7167" spans="21:22" ht="15.75">
      <c r="U7167" s="196"/>
      <c r="V7167" s="196"/>
    </row>
    <row r="7168" spans="21:22" ht="15.75">
      <c r="U7168" s="196"/>
      <c r="V7168" s="196"/>
    </row>
    <row r="7169" spans="21:22" ht="15.75">
      <c r="U7169" s="196"/>
      <c r="V7169" s="196"/>
    </row>
    <row r="7170" spans="21:22" ht="15.75">
      <c r="U7170" s="196"/>
      <c r="V7170" s="196"/>
    </row>
    <row r="7171" spans="21:22" ht="15.75">
      <c r="U7171" s="196"/>
      <c r="V7171" s="196"/>
    </row>
    <row r="7172" spans="21:22" ht="15.75">
      <c r="U7172" s="196"/>
      <c r="V7172" s="196"/>
    </row>
    <row r="7173" spans="21:22" ht="15.75">
      <c r="U7173" s="196"/>
      <c r="V7173" s="196"/>
    </row>
    <row r="7174" spans="21:22" ht="15.75">
      <c r="U7174" s="196"/>
      <c r="V7174" s="196"/>
    </row>
    <row r="7175" spans="21:22" ht="15.75">
      <c r="U7175" s="196"/>
      <c r="V7175" s="196"/>
    </row>
    <row r="7176" spans="21:22" ht="15.75">
      <c r="U7176" s="196"/>
      <c r="V7176" s="196"/>
    </row>
    <row r="7177" spans="21:22" ht="15.75">
      <c r="U7177" s="196"/>
      <c r="V7177" s="196"/>
    </row>
    <row r="7178" spans="21:22" ht="15.75">
      <c r="U7178" s="196"/>
      <c r="V7178" s="196"/>
    </row>
    <row r="7179" spans="21:22" ht="15.75">
      <c r="U7179" s="196"/>
      <c r="V7179" s="196"/>
    </row>
    <row r="7180" spans="21:22" ht="15.75">
      <c r="U7180" s="196"/>
      <c r="V7180" s="196"/>
    </row>
    <row r="7181" spans="21:22" ht="15.75">
      <c r="U7181" s="196"/>
      <c r="V7181" s="196"/>
    </row>
    <row r="7182" spans="21:22" ht="15.75">
      <c r="U7182" s="196"/>
      <c r="V7182" s="196"/>
    </row>
    <row r="7183" spans="21:22" ht="15.75">
      <c r="U7183" s="196"/>
      <c r="V7183" s="196"/>
    </row>
    <row r="7184" spans="21:22" ht="15.75">
      <c r="U7184" s="196"/>
      <c r="V7184" s="196"/>
    </row>
    <row r="7185" spans="21:22" ht="15.75">
      <c r="U7185" s="196"/>
      <c r="V7185" s="196"/>
    </row>
    <row r="7186" spans="21:22" ht="15.75">
      <c r="U7186" s="196"/>
      <c r="V7186" s="196"/>
    </row>
    <row r="7187" spans="21:22" ht="15.75">
      <c r="U7187" s="196"/>
      <c r="V7187" s="196"/>
    </row>
    <row r="7188" spans="21:22" ht="15.75">
      <c r="U7188" s="196"/>
      <c r="V7188" s="196"/>
    </row>
    <row r="7189" spans="21:22" ht="15.75">
      <c r="U7189" s="196"/>
      <c r="V7189" s="196"/>
    </row>
    <row r="7190" spans="21:22" ht="15.75">
      <c r="U7190" s="196"/>
      <c r="V7190" s="196"/>
    </row>
    <row r="7191" spans="21:22" ht="15.75">
      <c r="U7191" s="196"/>
      <c r="V7191" s="196"/>
    </row>
    <row r="7192" spans="21:22" ht="15.75">
      <c r="U7192" s="196"/>
      <c r="V7192" s="196"/>
    </row>
    <row r="7193" spans="21:22" ht="15.75">
      <c r="U7193" s="196"/>
      <c r="V7193" s="196"/>
    </row>
    <row r="7194" spans="21:22" ht="15.75">
      <c r="U7194" s="196"/>
      <c r="V7194" s="196"/>
    </row>
    <row r="7195" spans="21:22" ht="15.75">
      <c r="U7195" s="196"/>
      <c r="V7195" s="196"/>
    </row>
    <row r="7196" spans="21:22" ht="15.75">
      <c r="U7196" s="196"/>
      <c r="V7196" s="196"/>
    </row>
    <row r="7197" spans="21:22" ht="15.75">
      <c r="U7197" s="196"/>
      <c r="V7197" s="196"/>
    </row>
    <row r="7198" spans="21:22" ht="15.75">
      <c r="U7198" s="196"/>
      <c r="V7198" s="196"/>
    </row>
    <row r="7199" spans="21:22" ht="15.75">
      <c r="U7199" s="196"/>
      <c r="V7199" s="196"/>
    </row>
    <row r="7200" spans="21:22" ht="15.75">
      <c r="U7200" s="196"/>
      <c r="V7200" s="196"/>
    </row>
    <row r="7201" spans="21:22" ht="15.75">
      <c r="U7201" s="196"/>
      <c r="V7201" s="196"/>
    </row>
    <row r="7202" spans="21:22" ht="15.75">
      <c r="U7202" s="196"/>
      <c r="V7202" s="196"/>
    </row>
    <row r="7203" spans="21:22" ht="15.75">
      <c r="U7203" s="196"/>
      <c r="V7203" s="196"/>
    </row>
    <row r="7204" spans="21:22" ht="15.75">
      <c r="U7204" s="196"/>
      <c r="V7204" s="196"/>
    </row>
    <row r="7205" spans="21:22" ht="15.75">
      <c r="U7205" s="196"/>
      <c r="V7205" s="196"/>
    </row>
    <row r="7206" spans="21:22" ht="15.75">
      <c r="U7206" s="196"/>
      <c r="V7206" s="196"/>
    </row>
    <row r="7207" spans="21:22" ht="15.75">
      <c r="U7207" s="196"/>
      <c r="V7207" s="196"/>
    </row>
    <row r="7208" spans="21:22" ht="15.75">
      <c r="U7208" s="196"/>
      <c r="V7208" s="196"/>
    </row>
    <row r="7209" spans="21:22" ht="15.75">
      <c r="U7209" s="196"/>
      <c r="V7209" s="196"/>
    </row>
    <row r="7210" spans="21:22" ht="15.75">
      <c r="U7210" s="196"/>
      <c r="V7210" s="196"/>
    </row>
    <row r="7211" spans="21:22" ht="15.75">
      <c r="U7211" s="196"/>
      <c r="V7211" s="196"/>
    </row>
    <row r="7212" spans="21:22" ht="15.75">
      <c r="U7212" s="196"/>
      <c r="V7212" s="196"/>
    </row>
    <row r="7213" spans="21:22" ht="15.75">
      <c r="U7213" s="196"/>
      <c r="V7213" s="196"/>
    </row>
    <row r="7214" spans="21:22" ht="15.75">
      <c r="U7214" s="196"/>
      <c r="V7214" s="196"/>
    </row>
    <row r="7215" spans="21:22" ht="15.75">
      <c r="U7215" s="196"/>
      <c r="V7215" s="196"/>
    </row>
    <row r="7216" spans="21:22" ht="15.75">
      <c r="U7216" s="196"/>
      <c r="V7216" s="196"/>
    </row>
    <row r="7217" spans="21:22" ht="15.75">
      <c r="U7217" s="196"/>
      <c r="V7217" s="196"/>
    </row>
    <row r="7218" spans="21:22" ht="15.75">
      <c r="U7218" s="196"/>
      <c r="V7218" s="196"/>
    </row>
    <row r="7219" spans="21:22" ht="15.75">
      <c r="U7219" s="196"/>
      <c r="V7219" s="196"/>
    </row>
    <row r="7220" spans="21:22" ht="15.75">
      <c r="U7220" s="196"/>
      <c r="V7220" s="196"/>
    </row>
    <row r="7221" spans="21:22" ht="15.75">
      <c r="U7221" s="196"/>
      <c r="V7221" s="196"/>
    </row>
    <row r="7222" spans="21:22" ht="15.75">
      <c r="U7222" s="196"/>
      <c r="V7222" s="196"/>
    </row>
    <row r="7223" spans="21:22" ht="15.75">
      <c r="U7223" s="196"/>
      <c r="V7223" s="196"/>
    </row>
    <row r="7224" spans="21:22" ht="15.75">
      <c r="U7224" s="196"/>
      <c r="V7224" s="196"/>
    </row>
    <row r="7225" spans="21:22" ht="15.75">
      <c r="U7225" s="196"/>
      <c r="V7225" s="196"/>
    </row>
    <row r="7226" spans="21:22" ht="15.75">
      <c r="U7226" s="196"/>
      <c r="V7226" s="196"/>
    </row>
    <row r="7227" spans="21:22" ht="15.75">
      <c r="U7227" s="196"/>
      <c r="V7227" s="196"/>
    </row>
    <row r="7228" spans="21:22" ht="15.75">
      <c r="U7228" s="196"/>
      <c r="V7228" s="196"/>
    </row>
    <row r="7229" spans="21:22" ht="15.75">
      <c r="U7229" s="196"/>
      <c r="V7229" s="196"/>
    </row>
    <row r="7230" spans="21:22" ht="15.75">
      <c r="U7230" s="196"/>
      <c r="V7230" s="196"/>
    </row>
    <row r="7231" spans="21:22" ht="15.75">
      <c r="U7231" s="196"/>
      <c r="V7231" s="196"/>
    </row>
    <row r="7232" spans="21:22" ht="15.75">
      <c r="U7232" s="196"/>
      <c r="V7232" s="196"/>
    </row>
    <row r="7233" spans="21:22" ht="15.75">
      <c r="U7233" s="196"/>
      <c r="V7233" s="196"/>
    </row>
    <row r="7234" spans="21:22" ht="15.75">
      <c r="U7234" s="196"/>
      <c r="V7234" s="196"/>
    </row>
    <row r="7235" spans="21:22" ht="15.75">
      <c r="U7235" s="196"/>
      <c r="V7235" s="196"/>
    </row>
    <row r="7236" spans="21:22" ht="15.75">
      <c r="U7236" s="196"/>
      <c r="V7236" s="196"/>
    </row>
    <row r="7237" spans="21:22" ht="15.75">
      <c r="U7237" s="196"/>
      <c r="V7237" s="196"/>
    </row>
    <row r="7238" spans="21:22" ht="15.75">
      <c r="U7238" s="196"/>
      <c r="V7238" s="196"/>
    </row>
    <row r="7239" spans="21:22" ht="15.75">
      <c r="U7239" s="196"/>
      <c r="V7239" s="196"/>
    </row>
    <row r="7240" spans="21:22" ht="15.75">
      <c r="U7240" s="196"/>
      <c r="V7240" s="196"/>
    </row>
    <row r="7241" spans="21:22" ht="15.75">
      <c r="U7241" s="196"/>
      <c r="V7241" s="196"/>
    </row>
    <row r="7242" spans="21:22" ht="15.75">
      <c r="U7242" s="196"/>
      <c r="V7242" s="196"/>
    </row>
    <row r="7243" spans="21:22" ht="15.75">
      <c r="U7243" s="196"/>
      <c r="V7243" s="196"/>
    </row>
    <row r="7244" spans="21:22" ht="15.75">
      <c r="U7244" s="196"/>
      <c r="V7244" s="196"/>
    </row>
    <row r="7245" spans="21:22" ht="15.75">
      <c r="U7245" s="196"/>
      <c r="V7245" s="196"/>
    </row>
    <row r="7246" spans="21:22" ht="15.75">
      <c r="U7246" s="196"/>
      <c r="V7246" s="196"/>
    </row>
    <row r="7247" spans="21:22" ht="15.75">
      <c r="U7247" s="196"/>
      <c r="V7247" s="196"/>
    </row>
    <row r="7248" spans="21:22" ht="15.75">
      <c r="U7248" s="196"/>
      <c r="V7248" s="196"/>
    </row>
    <row r="7249" spans="21:22" ht="15.75">
      <c r="U7249" s="196"/>
      <c r="V7249" s="196"/>
    </row>
    <row r="7250" spans="21:22" ht="15.75">
      <c r="U7250" s="196"/>
      <c r="V7250" s="196"/>
    </row>
    <row r="7251" spans="21:22" ht="15.75">
      <c r="U7251" s="196"/>
      <c r="V7251" s="196"/>
    </row>
    <row r="7252" spans="21:22" ht="15.75">
      <c r="U7252" s="196"/>
      <c r="V7252" s="196"/>
    </row>
    <row r="7253" spans="21:22" ht="15.75">
      <c r="U7253" s="196"/>
      <c r="V7253" s="196"/>
    </row>
    <row r="7254" spans="21:22" ht="15.75">
      <c r="U7254" s="196"/>
      <c r="V7254" s="196"/>
    </row>
    <row r="7255" spans="21:22" ht="15.75">
      <c r="U7255" s="196"/>
      <c r="V7255" s="196"/>
    </row>
    <row r="7256" spans="21:22" ht="15.75">
      <c r="U7256" s="196"/>
      <c r="V7256" s="196"/>
    </row>
    <row r="7257" spans="21:22" ht="15.75">
      <c r="U7257" s="196"/>
      <c r="V7257" s="196"/>
    </row>
    <row r="7258" spans="21:22" ht="15.75">
      <c r="U7258" s="196"/>
      <c r="V7258" s="196"/>
    </row>
    <row r="7259" spans="21:22" ht="15.75">
      <c r="U7259" s="196"/>
      <c r="V7259" s="196"/>
    </row>
    <row r="7260" spans="21:22" ht="15.75">
      <c r="U7260" s="196"/>
      <c r="V7260" s="196"/>
    </row>
    <row r="7261" spans="21:22" ht="15.75">
      <c r="U7261" s="196"/>
      <c r="V7261" s="196"/>
    </row>
    <row r="7262" spans="21:22" ht="15.75">
      <c r="U7262" s="196"/>
      <c r="V7262" s="196"/>
    </row>
    <row r="7263" spans="21:22" ht="15.75">
      <c r="U7263" s="196"/>
      <c r="V7263" s="196"/>
    </row>
    <row r="7264" spans="21:22" ht="15.75">
      <c r="U7264" s="196"/>
      <c r="V7264" s="196"/>
    </row>
    <row r="7265" spans="21:22" ht="15.75">
      <c r="U7265" s="196"/>
      <c r="V7265" s="196"/>
    </row>
    <row r="7266" spans="21:22" ht="15.75">
      <c r="U7266" s="196"/>
      <c r="V7266" s="196"/>
    </row>
    <row r="7267" spans="21:22" ht="15.75">
      <c r="U7267" s="196"/>
      <c r="V7267" s="196"/>
    </row>
    <row r="7268" spans="21:22" ht="15.75">
      <c r="U7268" s="196"/>
      <c r="V7268" s="196"/>
    </row>
    <row r="7269" spans="21:22" ht="15.75">
      <c r="U7269" s="196"/>
      <c r="V7269" s="196"/>
    </row>
    <row r="7270" spans="21:22" ht="15.75">
      <c r="U7270" s="196"/>
      <c r="V7270" s="196"/>
    </row>
    <row r="7271" spans="21:22" ht="15.75">
      <c r="U7271" s="196"/>
      <c r="V7271" s="196"/>
    </row>
    <row r="7272" spans="21:22" ht="15.75">
      <c r="U7272" s="196"/>
      <c r="V7272" s="196"/>
    </row>
    <row r="7273" spans="21:22" ht="15.75">
      <c r="U7273" s="196"/>
      <c r="V7273" s="196"/>
    </row>
    <row r="7274" spans="21:22" ht="15.75">
      <c r="U7274" s="196"/>
      <c r="V7274" s="196"/>
    </row>
    <row r="7275" spans="21:22" ht="15.75">
      <c r="U7275" s="196"/>
      <c r="V7275" s="196"/>
    </row>
    <row r="7276" spans="21:22" ht="15.75">
      <c r="U7276" s="196"/>
      <c r="V7276" s="196"/>
    </row>
    <row r="7277" spans="21:22" ht="15.75">
      <c r="U7277" s="196"/>
      <c r="V7277" s="196"/>
    </row>
    <row r="7278" spans="21:22" ht="15.75">
      <c r="U7278" s="196"/>
      <c r="V7278" s="196"/>
    </row>
    <row r="7279" spans="21:22" ht="15.75">
      <c r="U7279" s="196"/>
      <c r="V7279" s="196"/>
    </row>
    <row r="7280" spans="21:22" ht="15.75">
      <c r="U7280" s="196"/>
      <c r="V7280" s="196"/>
    </row>
    <row r="7281" spans="21:22" ht="15.75">
      <c r="U7281" s="196"/>
      <c r="V7281" s="196"/>
    </row>
    <row r="7282" spans="21:22" ht="15.75">
      <c r="U7282" s="196"/>
      <c r="V7282" s="196"/>
    </row>
    <row r="7283" spans="21:22" ht="15.75">
      <c r="U7283" s="196"/>
      <c r="V7283" s="196"/>
    </row>
    <row r="7284" spans="21:22" ht="15.75">
      <c r="U7284" s="196"/>
      <c r="V7284" s="196"/>
    </row>
    <row r="7285" spans="21:22" ht="15.75">
      <c r="U7285" s="196"/>
      <c r="V7285" s="196"/>
    </row>
    <row r="7286" spans="21:22" ht="15.75">
      <c r="U7286" s="196"/>
      <c r="V7286" s="196"/>
    </row>
    <row r="7287" spans="21:22" ht="15.75">
      <c r="U7287" s="196"/>
      <c r="V7287" s="196"/>
    </row>
    <row r="7288" spans="21:22" ht="15.75">
      <c r="U7288" s="196"/>
      <c r="V7288" s="196"/>
    </row>
    <row r="7289" spans="21:22" ht="15.75">
      <c r="U7289" s="196"/>
      <c r="V7289" s="196"/>
    </row>
    <row r="7290" spans="21:22" ht="15.75">
      <c r="U7290" s="196"/>
      <c r="V7290" s="196"/>
    </row>
    <row r="7291" spans="21:22" ht="15.75">
      <c r="U7291" s="196"/>
      <c r="V7291" s="196"/>
    </row>
    <row r="7292" spans="21:22" ht="15.75">
      <c r="U7292" s="196"/>
      <c r="V7292" s="196"/>
    </row>
    <row r="7293" spans="21:22" ht="15.75">
      <c r="U7293" s="196"/>
      <c r="V7293" s="196"/>
    </row>
    <row r="7294" spans="21:22" ht="15.75">
      <c r="U7294" s="196"/>
      <c r="V7294" s="196"/>
    </row>
    <row r="7295" spans="21:22" ht="15.75">
      <c r="U7295" s="196"/>
      <c r="V7295" s="196"/>
    </row>
    <row r="7296" spans="21:22" ht="15.75">
      <c r="U7296" s="196"/>
      <c r="V7296" s="196"/>
    </row>
    <row r="7297" spans="21:22" ht="15.75">
      <c r="U7297" s="196"/>
      <c r="V7297" s="196"/>
    </row>
    <row r="7298" spans="21:22" ht="15.75">
      <c r="U7298" s="196"/>
      <c r="V7298" s="196"/>
    </row>
    <row r="7299" spans="21:22" ht="15.75">
      <c r="U7299" s="196"/>
      <c r="V7299" s="196"/>
    </row>
    <row r="7300" spans="21:22" ht="15.75">
      <c r="U7300" s="196"/>
      <c r="V7300" s="196"/>
    </row>
    <row r="7301" spans="21:22" ht="15.75">
      <c r="U7301" s="196"/>
      <c r="V7301" s="196"/>
    </row>
    <row r="7302" spans="21:22" ht="15.75">
      <c r="U7302" s="196"/>
      <c r="V7302" s="196"/>
    </row>
    <row r="7303" spans="21:22" ht="15.75">
      <c r="U7303" s="196"/>
      <c r="V7303" s="196"/>
    </row>
    <row r="7304" spans="21:22" ht="15.75">
      <c r="U7304" s="196"/>
      <c r="V7304" s="196"/>
    </row>
    <row r="7305" spans="21:22" ht="15.75">
      <c r="U7305" s="196"/>
      <c r="V7305" s="196"/>
    </row>
    <row r="7306" spans="21:22" ht="15.75">
      <c r="U7306" s="196"/>
      <c r="V7306" s="196"/>
    </row>
    <row r="7307" spans="21:22" ht="15.75">
      <c r="U7307" s="196"/>
      <c r="V7307" s="196"/>
    </row>
    <row r="7308" spans="21:22" ht="15.75">
      <c r="U7308" s="196"/>
      <c r="V7308" s="196"/>
    </row>
    <row r="7309" spans="21:22" ht="15.75">
      <c r="U7309" s="196"/>
      <c r="V7309" s="196"/>
    </row>
    <row r="7310" spans="21:22" ht="15.75">
      <c r="U7310" s="196"/>
      <c r="V7310" s="196"/>
    </row>
    <row r="7311" spans="21:22" ht="15.75">
      <c r="U7311" s="196"/>
      <c r="V7311" s="196"/>
    </row>
    <row r="7312" spans="21:22" ht="15.75">
      <c r="U7312" s="196"/>
      <c r="V7312" s="196"/>
    </row>
    <row r="7313" spans="21:22" ht="15.75">
      <c r="U7313" s="196"/>
      <c r="V7313" s="196"/>
    </row>
    <row r="7314" spans="21:22" ht="15.75">
      <c r="U7314" s="196"/>
      <c r="V7314" s="196"/>
    </row>
    <row r="7315" spans="21:22" ht="15.75">
      <c r="U7315" s="196"/>
      <c r="V7315" s="196"/>
    </row>
    <row r="7316" spans="21:22" ht="15.75">
      <c r="U7316" s="196"/>
      <c r="V7316" s="196"/>
    </row>
    <row r="7317" spans="21:22" ht="15.75">
      <c r="U7317" s="196"/>
      <c r="V7317" s="196"/>
    </row>
    <row r="7318" spans="21:22" ht="15.75">
      <c r="U7318" s="196"/>
      <c r="V7318" s="196"/>
    </row>
    <row r="7319" spans="21:22" ht="15.75">
      <c r="U7319" s="196"/>
      <c r="V7319" s="196"/>
    </row>
    <row r="7320" spans="21:22" ht="15.75">
      <c r="U7320" s="196"/>
      <c r="V7320" s="196"/>
    </row>
    <row r="7321" spans="21:22" ht="15.75">
      <c r="U7321" s="196"/>
      <c r="V7321" s="196"/>
    </row>
    <row r="7322" spans="21:22" ht="15.75">
      <c r="U7322" s="196"/>
      <c r="V7322" s="196"/>
    </row>
    <row r="7323" spans="21:22" ht="15.75">
      <c r="U7323" s="196"/>
      <c r="V7323" s="196"/>
    </row>
    <row r="7324" spans="21:22" ht="15.75">
      <c r="U7324" s="196"/>
      <c r="V7324" s="196"/>
    </row>
    <row r="7325" spans="21:22" ht="15.75">
      <c r="U7325" s="196"/>
      <c r="V7325" s="196"/>
    </row>
    <row r="7326" spans="21:22" ht="15.75">
      <c r="U7326" s="196"/>
      <c r="V7326" s="196"/>
    </row>
    <row r="7327" spans="21:22" ht="15.75">
      <c r="U7327" s="196"/>
      <c r="V7327" s="196"/>
    </row>
    <row r="7328" spans="21:22" ht="15.75">
      <c r="U7328" s="196"/>
      <c r="V7328" s="196"/>
    </row>
    <row r="7329" spans="21:22" ht="15.75">
      <c r="U7329" s="196"/>
      <c r="V7329" s="196"/>
    </row>
    <row r="7330" spans="21:22" ht="15.75">
      <c r="U7330" s="196"/>
      <c r="V7330" s="196"/>
    </row>
    <row r="7331" spans="21:22" ht="15.75">
      <c r="U7331" s="196"/>
      <c r="V7331" s="196"/>
    </row>
    <row r="7332" spans="21:22" ht="15.75">
      <c r="U7332" s="196"/>
      <c r="V7332" s="196"/>
    </row>
    <row r="7333" spans="21:22" ht="15.75">
      <c r="U7333" s="196"/>
      <c r="V7333" s="196"/>
    </row>
    <row r="7334" spans="21:22" ht="15.75">
      <c r="U7334" s="196"/>
      <c r="V7334" s="196"/>
    </row>
    <row r="7335" spans="21:22" ht="15.75">
      <c r="U7335" s="196"/>
      <c r="V7335" s="196"/>
    </row>
    <row r="7336" spans="21:22" ht="15.75">
      <c r="U7336" s="196"/>
      <c r="V7336" s="196"/>
    </row>
    <row r="7337" spans="21:22" ht="15.75">
      <c r="U7337" s="196"/>
      <c r="V7337" s="196"/>
    </row>
    <row r="7338" spans="21:22" ht="15.75">
      <c r="U7338" s="196"/>
      <c r="V7338" s="196"/>
    </row>
    <row r="7339" spans="21:22" ht="15.75">
      <c r="U7339" s="196"/>
      <c r="V7339" s="196"/>
    </row>
    <row r="7340" spans="21:22" ht="15.75">
      <c r="U7340" s="196"/>
      <c r="V7340" s="196"/>
    </row>
    <row r="7341" spans="21:22" ht="15.75">
      <c r="U7341" s="196"/>
      <c r="V7341" s="196"/>
    </row>
    <row r="7342" spans="21:22" ht="15.75">
      <c r="U7342" s="196"/>
      <c r="V7342" s="196"/>
    </row>
    <row r="7343" spans="21:22" ht="15.75">
      <c r="U7343" s="196"/>
      <c r="V7343" s="196"/>
    </row>
    <row r="7344" spans="21:22" ht="15.75">
      <c r="U7344" s="196"/>
      <c r="V7344" s="196"/>
    </row>
    <row r="7345" spans="21:22" ht="15.75">
      <c r="U7345" s="196"/>
      <c r="V7345" s="196"/>
    </row>
    <row r="7346" spans="21:22" ht="15.75">
      <c r="U7346" s="196"/>
      <c r="V7346" s="196"/>
    </row>
    <row r="7347" spans="21:22" ht="15.75">
      <c r="U7347" s="196"/>
      <c r="V7347" s="196"/>
    </row>
    <row r="7348" spans="21:22" ht="15.75">
      <c r="U7348" s="196"/>
      <c r="V7348" s="196"/>
    </row>
    <row r="7349" spans="21:22" ht="15.75">
      <c r="U7349" s="196"/>
      <c r="V7349" s="196"/>
    </row>
    <row r="7350" spans="21:22" ht="15.75">
      <c r="U7350" s="196"/>
      <c r="V7350" s="196"/>
    </row>
    <row r="7351" spans="21:22" ht="15.75">
      <c r="U7351" s="196"/>
      <c r="V7351" s="196"/>
    </row>
    <row r="7352" spans="21:22" ht="15.75">
      <c r="U7352" s="196"/>
      <c r="V7352" s="196"/>
    </row>
    <row r="7353" spans="21:22" ht="15.75">
      <c r="U7353" s="196"/>
      <c r="V7353" s="196"/>
    </row>
    <row r="7354" spans="21:22" ht="15.75">
      <c r="U7354" s="196"/>
      <c r="V7354" s="196"/>
    </row>
    <row r="7355" spans="21:22" ht="15.75">
      <c r="U7355" s="196"/>
      <c r="V7355" s="196"/>
    </row>
    <row r="7356" spans="21:22" ht="15.75">
      <c r="U7356" s="196"/>
      <c r="V7356" s="196"/>
    </row>
    <row r="7357" spans="21:22" ht="15.75">
      <c r="U7357" s="196"/>
      <c r="V7357" s="196"/>
    </row>
    <row r="7358" spans="21:22" ht="15.75">
      <c r="U7358" s="196"/>
      <c r="V7358" s="196"/>
    </row>
    <row r="7359" spans="21:22" ht="15.75">
      <c r="U7359" s="196"/>
      <c r="V7359" s="196"/>
    </row>
    <row r="7360" spans="21:22" ht="15.75">
      <c r="U7360" s="196"/>
      <c r="V7360" s="196"/>
    </row>
    <row r="7361" spans="21:22" ht="15.75">
      <c r="U7361" s="196"/>
      <c r="V7361" s="196"/>
    </row>
    <row r="7362" spans="21:22" ht="15.75">
      <c r="U7362" s="196"/>
      <c r="V7362" s="196"/>
    </row>
    <row r="7363" spans="21:22" ht="15.75">
      <c r="U7363" s="196"/>
      <c r="V7363" s="196"/>
    </row>
    <row r="7364" spans="21:22" ht="15.75">
      <c r="U7364" s="196"/>
      <c r="V7364" s="196"/>
    </row>
    <row r="7365" spans="21:22" ht="15.75">
      <c r="U7365" s="196"/>
      <c r="V7365" s="196"/>
    </row>
    <row r="7366" spans="21:22" ht="15.75">
      <c r="U7366" s="196"/>
      <c r="V7366" s="196"/>
    </row>
    <row r="7367" spans="21:22" ht="15.75">
      <c r="U7367" s="196"/>
      <c r="V7367" s="196"/>
    </row>
    <row r="7368" spans="21:22" ht="15.75">
      <c r="U7368" s="196"/>
      <c r="V7368" s="196"/>
    </row>
    <row r="7369" spans="21:22" ht="15.75">
      <c r="U7369" s="196"/>
      <c r="V7369" s="196"/>
    </row>
    <row r="7370" spans="21:22" ht="15.75">
      <c r="U7370" s="196"/>
      <c r="V7370" s="196"/>
    </row>
    <row r="7371" spans="21:22" ht="15.75">
      <c r="U7371" s="196"/>
      <c r="V7371" s="196"/>
    </row>
    <row r="7372" spans="21:22" ht="15.75">
      <c r="U7372" s="196"/>
      <c r="V7372" s="196"/>
    </row>
    <row r="7373" spans="21:22" ht="15.75">
      <c r="U7373" s="196"/>
      <c r="V7373" s="196"/>
    </row>
    <row r="7374" spans="21:22" ht="15.75">
      <c r="U7374" s="196"/>
      <c r="V7374" s="196"/>
    </row>
    <row r="7375" spans="21:22" ht="15.75">
      <c r="U7375" s="196"/>
      <c r="V7375" s="196"/>
    </row>
    <row r="7376" spans="21:22" ht="15.75">
      <c r="U7376" s="196"/>
      <c r="V7376" s="196"/>
    </row>
    <row r="7377" spans="21:22" ht="15.75">
      <c r="U7377" s="196"/>
      <c r="V7377" s="196"/>
    </row>
    <row r="7378" spans="21:22" ht="15.75">
      <c r="U7378" s="196"/>
      <c r="V7378" s="196"/>
    </row>
    <row r="7379" spans="21:22" ht="15.75">
      <c r="U7379" s="196"/>
      <c r="V7379" s="196"/>
    </row>
    <row r="7380" spans="21:22" ht="15.75">
      <c r="U7380" s="196"/>
      <c r="V7380" s="196"/>
    </row>
    <row r="7381" spans="21:22" ht="15.75">
      <c r="U7381" s="196"/>
      <c r="V7381" s="196"/>
    </row>
    <row r="7382" spans="21:22" ht="15.75">
      <c r="U7382" s="196"/>
      <c r="V7382" s="196"/>
    </row>
    <row r="7383" spans="21:22" ht="15.75">
      <c r="U7383" s="196"/>
      <c r="V7383" s="196"/>
    </row>
    <row r="7384" spans="21:22" ht="15.75">
      <c r="U7384" s="196"/>
      <c r="V7384" s="196"/>
    </row>
    <row r="7385" spans="21:22" ht="15.75">
      <c r="U7385" s="196"/>
      <c r="V7385" s="196"/>
    </row>
    <row r="7386" spans="21:22" ht="15.75">
      <c r="U7386" s="196"/>
      <c r="V7386" s="196"/>
    </row>
    <row r="7387" spans="21:22" ht="15.75">
      <c r="U7387" s="196"/>
      <c r="V7387" s="196"/>
    </row>
    <row r="7388" spans="21:22" ht="15.75">
      <c r="U7388" s="196"/>
      <c r="V7388" s="196"/>
    </row>
    <row r="7389" spans="21:22" ht="15.75">
      <c r="U7389" s="196"/>
      <c r="V7389" s="196"/>
    </row>
    <row r="7390" spans="21:22" ht="15.75">
      <c r="U7390" s="196"/>
      <c r="V7390" s="196"/>
    </row>
    <row r="7391" spans="21:22" ht="15.75">
      <c r="U7391" s="196"/>
      <c r="V7391" s="196"/>
    </row>
    <row r="7392" spans="21:22" ht="15.75">
      <c r="U7392" s="196"/>
      <c r="V7392" s="196"/>
    </row>
    <row r="7393" spans="21:22" ht="15.75">
      <c r="U7393" s="196"/>
      <c r="V7393" s="196"/>
    </row>
    <row r="7394" spans="21:22" ht="15.75">
      <c r="U7394" s="196"/>
      <c r="V7394" s="196"/>
    </row>
    <row r="7395" spans="21:22" ht="15.75">
      <c r="U7395" s="196"/>
      <c r="V7395" s="196"/>
    </row>
    <row r="7396" spans="21:22" ht="15.75">
      <c r="U7396" s="196"/>
      <c r="V7396" s="196"/>
    </row>
    <row r="7397" spans="21:22" ht="15.75">
      <c r="U7397" s="196"/>
      <c r="V7397" s="196"/>
    </row>
    <row r="7398" spans="21:22" ht="15.75">
      <c r="U7398" s="196"/>
      <c r="V7398" s="196"/>
    </row>
    <row r="7399" spans="21:22" ht="15.75">
      <c r="U7399" s="196"/>
      <c r="V7399" s="196"/>
    </row>
    <row r="7400" spans="21:22" ht="15.75">
      <c r="U7400" s="196"/>
      <c r="V7400" s="196"/>
    </row>
    <row r="7401" spans="21:22" ht="15.75">
      <c r="U7401" s="196"/>
      <c r="V7401" s="196"/>
    </row>
    <row r="7402" spans="21:22" ht="15.75">
      <c r="U7402" s="196"/>
      <c r="V7402" s="196"/>
    </row>
    <row r="7403" spans="21:22" ht="15.75">
      <c r="U7403" s="196"/>
      <c r="V7403" s="196"/>
    </row>
    <row r="7404" spans="21:22" ht="15.75">
      <c r="U7404" s="196"/>
      <c r="V7404" s="196"/>
    </row>
    <row r="7405" spans="21:22" ht="15.75">
      <c r="U7405" s="196"/>
      <c r="V7405" s="196"/>
    </row>
    <row r="7406" spans="21:22" ht="15.75">
      <c r="U7406" s="196"/>
      <c r="V7406" s="196"/>
    </row>
    <row r="7407" spans="21:22" ht="15.75">
      <c r="U7407" s="196"/>
      <c r="V7407" s="196"/>
    </row>
    <row r="7408" spans="21:22" ht="15.75">
      <c r="U7408" s="196"/>
      <c r="V7408" s="196"/>
    </row>
    <row r="7409" spans="21:22" ht="15.75">
      <c r="U7409" s="196"/>
      <c r="V7409" s="196"/>
    </row>
    <row r="7410" spans="21:22" ht="15.75">
      <c r="U7410" s="196"/>
      <c r="V7410" s="196"/>
    </row>
    <row r="7411" spans="21:22" ht="15.75">
      <c r="U7411" s="196"/>
      <c r="V7411" s="196"/>
    </row>
    <row r="7412" spans="21:22" ht="15.75">
      <c r="U7412" s="196"/>
      <c r="V7412" s="196"/>
    </row>
    <row r="7413" spans="21:22" ht="15.75">
      <c r="U7413" s="196"/>
      <c r="V7413" s="196"/>
    </row>
    <row r="7414" spans="21:22" ht="15.75">
      <c r="U7414" s="196"/>
      <c r="V7414" s="196"/>
    </row>
    <row r="7415" spans="21:22" ht="15.75">
      <c r="U7415" s="196"/>
      <c r="V7415" s="196"/>
    </row>
    <row r="7416" spans="21:22" ht="15.75">
      <c r="U7416" s="196"/>
      <c r="V7416" s="196"/>
    </row>
    <row r="7417" spans="21:22" ht="15.75">
      <c r="U7417" s="196"/>
      <c r="V7417" s="196"/>
    </row>
    <row r="7418" spans="21:22" ht="15.75">
      <c r="U7418" s="196"/>
      <c r="V7418" s="196"/>
    </row>
    <row r="7419" spans="21:22" ht="15.75">
      <c r="U7419" s="196"/>
      <c r="V7419" s="196"/>
    </row>
    <row r="7420" spans="21:22" ht="15.75">
      <c r="U7420" s="196"/>
      <c r="V7420" s="196"/>
    </row>
    <row r="7421" spans="21:22" ht="15.75">
      <c r="U7421" s="196"/>
      <c r="V7421" s="196"/>
    </row>
    <row r="7422" spans="21:22" ht="15.75">
      <c r="U7422" s="196"/>
      <c r="V7422" s="196"/>
    </row>
    <row r="7423" spans="21:22" ht="15.75">
      <c r="U7423" s="196"/>
      <c r="V7423" s="196"/>
    </row>
    <row r="7424" spans="21:22" ht="15.75">
      <c r="U7424" s="196"/>
      <c r="V7424" s="196"/>
    </row>
    <row r="7425" spans="21:22" ht="15.75">
      <c r="U7425" s="196"/>
      <c r="V7425" s="196"/>
    </row>
    <row r="7426" spans="21:22" ht="15.75">
      <c r="U7426" s="196"/>
      <c r="V7426" s="196"/>
    </row>
    <row r="7427" spans="21:22" ht="15.75">
      <c r="U7427" s="196"/>
      <c r="V7427" s="196"/>
    </row>
    <row r="7428" spans="21:22" ht="15.75">
      <c r="U7428" s="196"/>
      <c r="V7428" s="196"/>
    </row>
    <row r="7429" spans="21:22" ht="15.75">
      <c r="U7429" s="196"/>
      <c r="V7429" s="196"/>
    </row>
    <row r="7430" spans="21:22" ht="15.75">
      <c r="U7430" s="196"/>
      <c r="V7430" s="196"/>
    </row>
    <row r="7431" spans="21:22" ht="15.75">
      <c r="U7431" s="196"/>
      <c r="V7431" s="196"/>
    </row>
    <row r="7432" spans="21:22" ht="15.75">
      <c r="U7432" s="196"/>
      <c r="V7432" s="196"/>
    </row>
    <row r="7433" spans="21:22" ht="15.75">
      <c r="U7433" s="196"/>
      <c r="V7433" s="196"/>
    </row>
    <row r="7434" spans="21:22" ht="15.75">
      <c r="U7434" s="196"/>
      <c r="V7434" s="196"/>
    </row>
    <row r="7435" spans="21:22" ht="15.75">
      <c r="U7435" s="196"/>
      <c r="V7435" s="196"/>
    </row>
    <row r="7436" spans="21:22" ht="15.75">
      <c r="U7436" s="196"/>
      <c r="V7436" s="196"/>
    </row>
    <row r="7437" spans="21:22" ht="15.75">
      <c r="U7437" s="196"/>
      <c r="V7437" s="196"/>
    </row>
    <row r="7438" spans="21:22" ht="15.75">
      <c r="U7438" s="196"/>
      <c r="V7438" s="196"/>
    </row>
    <row r="7439" spans="21:22" ht="15.75">
      <c r="U7439" s="196"/>
      <c r="V7439" s="196"/>
    </row>
    <row r="7440" spans="21:22" ht="15.75">
      <c r="U7440" s="196"/>
      <c r="V7440" s="196"/>
    </row>
    <row r="7441" spans="21:22" ht="15.75">
      <c r="U7441" s="196"/>
      <c r="V7441" s="196"/>
    </row>
    <row r="7442" spans="21:22" ht="15.75">
      <c r="U7442" s="196"/>
      <c r="V7442" s="196"/>
    </row>
    <row r="7443" spans="21:22" ht="15.75">
      <c r="U7443" s="196"/>
      <c r="V7443" s="196"/>
    </row>
    <row r="7444" spans="21:22" ht="15.75">
      <c r="U7444" s="196"/>
      <c r="V7444" s="196"/>
    </row>
    <row r="7445" spans="21:22" ht="15.75">
      <c r="U7445" s="196"/>
      <c r="V7445" s="196"/>
    </row>
    <row r="7446" spans="21:22" ht="15.75">
      <c r="U7446" s="196"/>
      <c r="V7446" s="196"/>
    </row>
    <row r="7447" spans="21:22" ht="15.75">
      <c r="U7447" s="196"/>
      <c r="V7447" s="196"/>
    </row>
    <row r="7448" spans="21:22" ht="15.75">
      <c r="U7448" s="196"/>
      <c r="V7448" s="196"/>
    </row>
    <row r="7449" spans="21:22" ht="15.75">
      <c r="U7449" s="196"/>
      <c r="V7449" s="196"/>
    </row>
    <row r="7450" spans="21:22" ht="15.75">
      <c r="U7450" s="196"/>
      <c r="V7450" s="196"/>
    </row>
    <row r="7451" spans="21:22" ht="15.75">
      <c r="U7451" s="196"/>
      <c r="V7451" s="196"/>
    </row>
    <row r="7452" spans="21:22" ht="15.75">
      <c r="U7452" s="196"/>
      <c r="V7452" s="196"/>
    </row>
    <row r="7453" spans="21:22" ht="15.75">
      <c r="U7453" s="196"/>
      <c r="V7453" s="196"/>
    </row>
    <row r="7454" spans="21:22" ht="15.75">
      <c r="U7454" s="196"/>
      <c r="V7454" s="196"/>
    </row>
    <row r="7455" spans="21:22" ht="15.75">
      <c r="U7455" s="196"/>
      <c r="V7455" s="196"/>
    </row>
    <row r="7456" spans="21:22" ht="15.75">
      <c r="U7456" s="196"/>
      <c r="V7456" s="196"/>
    </row>
    <row r="7457" spans="21:22" ht="15.75">
      <c r="U7457" s="196"/>
      <c r="V7457" s="196"/>
    </row>
    <row r="7458" spans="21:22" ht="15.75">
      <c r="U7458" s="196"/>
      <c r="V7458" s="196"/>
    </row>
    <row r="7459" spans="21:22" ht="15.75">
      <c r="U7459" s="196"/>
      <c r="V7459" s="196"/>
    </row>
    <row r="7460" spans="21:22" ht="15.75">
      <c r="U7460" s="196"/>
      <c r="V7460" s="196"/>
    </row>
    <row r="7461" spans="21:22" ht="15.75">
      <c r="U7461" s="196"/>
      <c r="V7461" s="196"/>
    </row>
    <row r="7462" spans="21:22" ht="15.75">
      <c r="U7462" s="196"/>
      <c r="V7462" s="196"/>
    </row>
    <row r="7463" spans="21:22" ht="15.75">
      <c r="U7463" s="196"/>
      <c r="V7463" s="196"/>
    </row>
    <row r="7464" spans="21:22" ht="15.75">
      <c r="U7464" s="196"/>
      <c r="V7464" s="196"/>
    </row>
    <row r="7465" spans="21:22" ht="15.75">
      <c r="U7465" s="196"/>
      <c r="V7465" s="196"/>
    </row>
    <row r="7466" spans="21:22" ht="15.75">
      <c r="U7466" s="196"/>
      <c r="V7466" s="196"/>
    </row>
    <row r="7467" spans="21:22" ht="15.75">
      <c r="U7467" s="196"/>
      <c r="V7467" s="196"/>
    </row>
    <row r="7468" spans="21:22" ht="15.75">
      <c r="U7468" s="196"/>
      <c r="V7468" s="196"/>
    </row>
    <row r="7469" spans="21:22" ht="15.75">
      <c r="U7469" s="196"/>
      <c r="V7469" s="196"/>
    </row>
    <row r="7470" spans="21:22" ht="15.75">
      <c r="U7470" s="196"/>
      <c r="V7470" s="196"/>
    </row>
    <row r="7471" spans="21:22" ht="15.75">
      <c r="U7471" s="196"/>
      <c r="V7471" s="196"/>
    </row>
    <row r="7472" spans="21:22" ht="15.75">
      <c r="U7472" s="196"/>
      <c r="V7472" s="196"/>
    </row>
    <row r="7473" spans="21:22" ht="15.75">
      <c r="U7473" s="196"/>
      <c r="V7473" s="196"/>
    </row>
    <row r="7474" spans="21:22" ht="15.75">
      <c r="U7474" s="196"/>
      <c r="V7474" s="196"/>
    </row>
    <row r="7475" spans="21:22" ht="15.75">
      <c r="U7475" s="196"/>
      <c r="V7475" s="196"/>
    </row>
    <row r="7476" spans="21:22" ht="15.75">
      <c r="U7476" s="196"/>
      <c r="V7476" s="196"/>
    </row>
    <row r="7477" spans="21:22" ht="15.75">
      <c r="U7477" s="196"/>
      <c r="V7477" s="196"/>
    </row>
    <row r="7478" spans="21:22" ht="15.75">
      <c r="U7478" s="196"/>
      <c r="V7478" s="196"/>
    </row>
    <row r="7479" spans="21:22" ht="15.75">
      <c r="U7479" s="196"/>
      <c r="V7479" s="196"/>
    </row>
    <row r="7480" spans="21:22" ht="15.75">
      <c r="U7480" s="196"/>
      <c r="V7480" s="196"/>
    </row>
    <row r="7481" spans="21:22" ht="15.75">
      <c r="U7481" s="196"/>
      <c r="V7481" s="196"/>
    </row>
    <row r="7482" spans="21:22" ht="15.75">
      <c r="U7482" s="196"/>
      <c r="V7482" s="196"/>
    </row>
    <row r="7483" spans="21:22" ht="15.75">
      <c r="U7483" s="196"/>
      <c r="V7483" s="196"/>
    </row>
    <row r="7484" spans="21:22" ht="15.75">
      <c r="U7484" s="196"/>
      <c r="V7484" s="196"/>
    </row>
    <row r="7485" spans="21:22" ht="15.75">
      <c r="U7485" s="196"/>
      <c r="V7485" s="196"/>
    </row>
    <row r="7486" spans="21:22" ht="15.75">
      <c r="U7486" s="196"/>
      <c r="V7486" s="196"/>
    </row>
    <row r="7487" spans="21:22" ht="15.75">
      <c r="U7487" s="196"/>
      <c r="V7487" s="196"/>
    </row>
    <row r="7488" spans="21:22" ht="15.75">
      <c r="U7488" s="196"/>
      <c r="V7488" s="196"/>
    </row>
    <row r="7489" spans="21:22" ht="15.75">
      <c r="U7489" s="196"/>
      <c r="V7489" s="196"/>
    </row>
    <row r="7490" spans="21:22" ht="15.75">
      <c r="U7490" s="196"/>
      <c r="V7490" s="196"/>
    </row>
    <row r="7491" spans="21:22" ht="15.75">
      <c r="U7491" s="196"/>
      <c r="V7491" s="196"/>
    </row>
    <row r="7492" spans="21:22" ht="15.75">
      <c r="U7492" s="196"/>
      <c r="V7492" s="196"/>
    </row>
    <row r="7493" spans="21:22" ht="15.75">
      <c r="U7493" s="196"/>
      <c r="V7493" s="196"/>
    </row>
    <row r="7494" spans="21:22" ht="15.75">
      <c r="U7494" s="196"/>
      <c r="V7494" s="196"/>
    </row>
    <row r="7495" spans="21:22" ht="15.75">
      <c r="U7495" s="196"/>
      <c r="V7495" s="196"/>
    </row>
    <row r="7496" spans="21:22" ht="15.75">
      <c r="U7496" s="196"/>
      <c r="V7496" s="196"/>
    </row>
    <row r="7497" spans="21:22" ht="15.75">
      <c r="U7497" s="196"/>
      <c r="V7497" s="196"/>
    </row>
    <row r="7498" spans="21:22" ht="15.75">
      <c r="U7498" s="196"/>
      <c r="V7498" s="196"/>
    </row>
    <row r="7499" spans="21:22" ht="15.75">
      <c r="U7499" s="196"/>
      <c r="V7499" s="196"/>
    </row>
    <row r="7500" spans="21:22" ht="15.75">
      <c r="U7500" s="196"/>
      <c r="V7500" s="196"/>
    </row>
    <row r="7501" spans="21:22" ht="15.75">
      <c r="U7501" s="196"/>
      <c r="V7501" s="196"/>
    </row>
    <row r="7502" spans="21:22" ht="15.75">
      <c r="U7502" s="196"/>
      <c r="V7502" s="196"/>
    </row>
    <row r="7503" spans="21:22" ht="15.75">
      <c r="U7503" s="196"/>
      <c r="V7503" s="196"/>
    </row>
    <row r="7504" spans="21:22" ht="15.75">
      <c r="U7504" s="196"/>
      <c r="V7504" s="196"/>
    </row>
    <row r="7505" spans="21:22" ht="15.75">
      <c r="U7505" s="196"/>
      <c r="V7505" s="196"/>
    </row>
    <row r="7506" spans="21:22" ht="15.75">
      <c r="U7506" s="196"/>
      <c r="V7506" s="196"/>
    </row>
    <row r="7507" spans="21:22" ht="15.75">
      <c r="U7507" s="196"/>
      <c r="V7507" s="196"/>
    </row>
    <row r="7508" spans="21:22" ht="15.75">
      <c r="U7508" s="196"/>
      <c r="V7508" s="196"/>
    </row>
    <row r="7509" spans="21:22" ht="15.75">
      <c r="U7509" s="196"/>
      <c r="V7509" s="196"/>
    </row>
    <row r="7510" spans="21:22" ht="15.75">
      <c r="U7510" s="196"/>
      <c r="V7510" s="196"/>
    </row>
    <row r="7511" spans="21:22" ht="15.75">
      <c r="U7511" s="196"/>
      <c r="V7511" s="196"/>
    </row>
    <row r="7512" spans="21:22" ht="15.75">
      <c r="U7512" s="196"/>
      <c r="V7512" s="196"/>
    </row>
    <row r="7513" spans="21:22" ht="15.75">
      <c r="U7513" s="196"/>
      <c r="V7513" s="196"/>
    </row>
    <row r="7514" spans="21:22" ht="15.75">
      <c r="U7514" s="196"/>
      <c r="V7514" s="196"/>
    </row>
    <row r="7515" spans="21:22" ht="15.75">
      <c r="U7515" s="196"/>
      <c r="V7515" s="196"/>
    </row>
    <row r="7516" spans="21:22" ht="15.75">
      <c r="U7516" s="196"/>
      <c r="V7516" s="196"/>
    </row>
    <row r="7517" spans="21:22" ht="15.75">
      <c r="U7517" s="196"/>
      <c r="V7517" s="196"/>
    </row>
    <row r="7518" spans="21:22" ht="15.75">
      <c r="U7518" s="196"/>
      <c r="V7518" s="196"/>
    </row>
    <row r="7519" spans="21:22" ht="15.75">
      <c r="U7519" s="196"/>
      <c r="V7519" s="196"/>
    </row>
    <row r="7520" spans="21:22" ht="15.75">
      <c r="U7520" s="196"/>
      <c r="V7520" s="196"/>
    </row>
    <row r="7521" spans="21:22" ht="15.75">
      <c r="U7521" s="196"/>
      <c r="V7521" s="196"/>
    </row>
    <row r="7522" spans="21:22" ht="15.75">
      <c r="U7522" s="196"/>
      <c r="V7522" s="196"/>
    </row>
    <row r="7523" spans="21:22" ht="15.75">
      <c r="U7523" s="196"/>
      <c r="V7523" s="196"/>
    </row>
    <row r="7524" spans="21:22" ht="15.75">
      <c r="U7524" s="196"/>
      <c r="V7524" s="196"/>
    </row>
    <row r="7525" spans="21:22" ht="15.75">
      <c r="U7525" s="196"/>
      <c r="V7525" s="196"/>
    </row>
    <row r="7526" spans="21:22" ht="15.75">
      <c r="U7526" s="196"/>
      <c r="V7526" s="196"/>
    </row>
    <row r="7527" spans="21:22" ht="15.75">
      <c r="U7527" s="196"/>
      <c r="V7527" s="196"/>
    </row>
    <row r="7528" spans="21:22" ht="15.75">
      <c r="U7528" s="196"/>
      <c r="V7528" s="196"/>
    </row>
    <row r="7529" spans="21:22" ht="15.75">
      <c r="U7529" s="196"/>
      <c r="V7529" s="196"/>
    </row>
    <row r="7530" spans="21:22" ht="15.75">
      <c r="U7530" s="196"/>
      <c r="V7530" s="196"/>
    </row>
    <row r="7531" spans="21:22" ht="15.75">
      <c r="U7531" s="196"/>
      <c r="V7531" s="196"/>
    </row>
    <row r="7532" spans="21:22" ht="15.75">
      <c r="U7532" s="196"/>
      <c r="V7532" s="196"/>
    </row>
    <row r="7533" spans="21:22" ht="15.75">
      <c r="U7533" s="196"/>
      <c r="V7533" s="196"/>
    </row>
    <row r="7534" spans="21:22" ht="15.75">
      <c r="U7534" s="196"/>
      <c r="V7534" s="196"/>
    </row>
    <row r="7535" spans="21:22" ht="15.75">
      <c r="U7535" s="196"/>
      <c r="V7535" s="196"/>
    </row>
    <row r="7536" spans="21:22" ht="15.75">
      <c r="U7536" s="196"/>
      <c r="V7536" s="196"/>
    </row>
    <row r="7537" spans="21:22" ht="15.75">
      <c r="U7537" s="196"/>
      <c r="V7537" s="196"/>
    </row>
    <row r="7538" spans="21:22" ht="15.75">
      <c r="U7538" s="196"/>
      <c r="V7538" s="196"/>
    </row>
    <row r="7539" spans="21:22" ht="15.75">
      <c r="U7539" s="196"/>
      <c r="V7539" s="196"/>
    </row>
    <row r="7540" spans="21:22" ht="15.75">
      <c r="U7540" s="196"/>
      <c r="V7540" s="196"/>
    </row>
    <row r="7541" spans="21:22" ht="15.75">
      <c r="U7541" s="196"/>
      <c r="V7541" s="196"/>
    </row>
    <row r="7542" spans="21:22" ht="15.75">
      <c r="U7542" s="196"/>
      <c r="V7542" s="196"/>
    </row>
    <row r="7543" spans="21:22" ht="15.75">
      <c r="U7543" s="196"/>
      <c r="V7543" s="196"/>
    </row>
    <row r="7544" spans="21:22" ht="15.75">
      <c r="U7544" s="196"/>
      <c r="V7544" s="196"/>
    </row>
    <row r="7545" spans="21:22" ht="15.75">
      <c r="U7545" s="196"/>
      <c r="V7545" s="196"/>
    </row>
    <row r="7546" spans="21:22" ht="15.75">
      <c r="U7546" s="196"/>
      <c r="V7546" s="196"/>
    </row>
    <row r="7547" spans="21:22" ht="15.75">
      <c r="U7547" s="196"/>
      <c r="V7547" s="196"/>
    </row>
    <row r="7548" spans="21:22" ht="15.75">
      <c r="U7548" s="196"/>
      <c r="V7548" s="196"/>
    </row>
    <row r="7549" spans="21:22" ht="15.75">
      <c r="U7549" s="196"/>
      <c r="V7549" s="196"/>
    </row>
    <row r="7550" spans="21:22" ht="15.75">
      <c r="U7550" s="196"/>
      <c r="V7550" s="196"/>
    </row>
    <row r="7551" spans="21:22" ht="15.75">
      <c r="U7551" s="196"/>
      <c r="V7551" s="196"/>
    </row>
    <row r="7552" spans="21:22" ht="15.75">
      <c r="U7552" s="196"/>
      <c r="V7552" s="196"/>
    </row>
    <row r="7553" spans="21:22" ht="15.75">
      <c r="U7553" s="196"/>
      <c r="V7553" s="196"/>
    </row>
    <row r="7554" spans="21:22" ht="15.75">
      <c r="U7554" s="196"/>
      <c r="V7554" s="196"/>
    </row>
    <row r="7555" spans="21:22" ht="15.75">
      <c r="U7555" s="196"/>
      <c r="V7555" s="196"/>
    </row>
    <row r="7556" spans="21:22" ht="15.75">
      <c r="U7556" s="196"/>
      <c r="V7556" s="196"/>
    </row>
    <row r="7557" spans="21:22" ht="15.75">
      <c r="U7557" s="196"/>
      <c r="V7557" s="196"/>
    </row>
    <row r="7558" spans="21:22" ht="15.75">
      <c r="U7558" s="196"/>
      <c r="V7558" s="196"/>
    </row>
    <row r="7559" spans="21:22" ht="15.75">
      <c r="U7559" s="196"/>
      <c r="V7559" s="196"/>
    </row>
    <row r="7560" spans="21:22" ht="15.75">
      <c r="U7560" s="196"/>
      <c r="V7560" s="196"/>
    </row>
    <row r="7561" spans="21:22" ht="15.75">
      <c r="U7561" s="196"/>
      <c r="V7561" s="196"/>
    </row>
    <row r="7562" spans="21:22" ht="15.75">
      <c r="U7562" s="196"/>
      <c r="V7562" s="196"/>
    </row>
    <row r="7563" spans="21:22" ht="15.75">
      <c r="U7563" s="196"/>
      <c r="V7563" s="196"/>
    </row>
    <row r="7564" spans="21:22" ht="15.75">
      <c r="U7564" s="196"/>
      <c r="V7564" s="196"/>
    </row>
    <row r="7565" spans="21:22" ht="15.75">
      <c r="U7565" s="196"/>
      <c r="V7565" s="196"/>
    </row>
    <row r="7566" spans="21:22" ht="15.75">
      <c r="U7566" s="196"/>
      <c r="V7566" s="196"/>
    </row>
    <row r="7567" spans="21:22" ht="15.75">
      <c r="U7567" s="196"/>
      <c r="V7567" s="196"/>
    </row>
    <row r="7568" spans="21:22" ht="15.75">
      <c r="U7568" s="196"/>
      <c r="V7568" s="196"/>
    </row>
    <row r="7569" spans="21:22" ht="15.75">
      <c r="U7569" s="196"/>
      <c r="V7569" s="196"/>
    </row>
    <row r="7570" spans="21:22" ht="15.75">
      <c r="U7570" s="196"/>
      <c r="V7570" s="196"/>
    </row>
    <row r="7571" spans="21:22" ht="15.75">
      <c r="U7571" s="196"/>
      <c r="V7571" s="196"/>
    </row>
    <row r="7572" spans="21:22" ht="15.75">
      <c r="U7572" s="196"/>
      <c r="V7572" s="196"/>
    </row>
    <row r="7573" spans="21:22" ht="15.75">
      <c r="U7573" s="196"/>
      <c r="V7573" s="196"/>
    </row>
    <row r="7574" spans="21:22" ht="15.75">
      <c r="U7574" s="196"/>
      <c r="V7574" s="196"/>
    </row>
    <row r="7575" spans="21:22" ht="15.75">
      <c r="U7575" s="196"/>
      <c r="V7575" s="196"/>
    </row>
    <row r="7576" spans="21:22" ht="15.75">
      <c r="U7576" s="196"/>
      <c r="V7576" s="196"/>
    </row>
    <row r="7577" spans="21:22" ht="15.75">
      <c r="U7577" s="196"/>
      <c r="V7577" s="196"/>
    </row>
    <row r="7578" spans="21:22" ht="15.75">
      <c r="U7578" s="196"/>
      <c r="V7578" s="196"/>
    </row>
    <row r="7579" spans="21:22" ht="15.75">
      <c r="U7579" s="196"/>
      <c r="V7579" s="196"/>
    </row>
    <row r="7580" spans="21:22" ht="15.75">
      <c r="U7580" s="196"/>
      <c r="V7580" s="196"/>
    </row>
    <row r="7581" spans="21:22" ht="15.75">
      <c r="U7581" s="196"/>
      <c r="V7581" s="196"/>
    </row>
    <row r="7582" spans="21:22" ht="15.75">
      <c r="U7582" s="196"/>
      <c r="V7582" s="196"/>
    </row>
    <row r="7583" spans="21:22" ht="15.75">
      <c r="U7583" s="196"/>
      <c r="V7583" s="196"/>
    </row>
    <row r="7584" spans="21:22" ht="15.75">
      <c r="U7584" s="196"/>
      <c r="V7584" s="196"/>
    </row>
    <row r="7585" spans="21:22" ht="15.75">
      <c r="U7585" s="196"/>
      <c r="V7585" s="196"/>
    </row>
    <row r="7586" spans="21:22" ht="15.75">
      <c r="U7586" s="196"/>
      <c r="V7586" s="196"/>
    </row>
    <row r="7587" spans="21:22" ht="15.75">
      <c r="U7587" s="196"/>
      <c r="V7587" s="196"/>
    </row>
    <row r="7588" spans="21:22" ht="15.75">
      <c r="U7588" s="196"/>
      <c r="V7588" s="196"/>
    </row>
    <row r="7589" spans="21:22" ht="15.75">
      <c r="U7589" s="196"/>
      <c r="V7589" s="196"/>
    </row>
    <row r="7590" spans="21:22" ht="15.75">
      <c r="U7590" s="196"/>
      <c r="V7590" s="196"/>
    </row>
    <row r="7591" spans="21:22" ht="15.75">
      <c r="U7591" s="196"/>
      <c r="V7591" s="196"/>
    </row>
    <row r="7592" spans="21:22" ht="15.75">
      <c r="U7592" s="196"/>
      <c r="V7592" s="196"/>
    </row>
    <row r="7593" spans="21:22" ht="15.75">
      <c r="U7593" s="196"/>
      <c r="V7593" s="196"/>
    </row>
    <row r="7594" spans="21:22" ht="15.75">
      <c r="U7594" s="196"/>
      <c r="V7594" s="196"/>
    </row>
    <row r="7595" spans="21:22" ht="15.75">
      <c r="U7595" s="196"/>
      <c r="V7595" s="196"/>
    </row>
    <row r="7596" spans="21:22" ht="15.75">
      <c r="U7596" s="196"/>
      <c r="V7596" s="196"/>
    </row>
    <row r="7597" spans="21:22" ht="15.75">
      <c r="U7597" s="196"/>
      <c r="V7597" s="196"/>
    </row>
    <row r="7598" spans="21:22" ht="15.75">
      <c r="U7598" s="196"/>
      <c r="V7598" s="196"/>
    </row>
    <row r="7599" spans="21:22" ht="15.75">
      <c r="U7599" s="196"/>
      <c r="V7599" s="196"/>
    </row>
    <row r="7600" spans="21:22" ht="15.75">
      <c r="U7600" s="196"/>
      <c r="V7600" s="196"/>
    </row>
    <row r="7601" spans="21:22" ht="15.75">
      <c r="U7601" s="196"/>
      <c r="V7601" s="196"/>
    </row>
    <row r="7602" spans="21:22" ht="15.75">
      <c r="U7602" s="196"/>
      <c r="V7602" s="196"/>
    </row>
    <row r="7603" spans="21:22" ht="15.75">
      <c r="U7603" s="196"/>
      <c r="V7603" s="196"/>
    </row>
    <row r="7604" spans="21:22" ht="15.75">
      <c r="U7604" s="196"/>
      <c r="V7604" s="196"/>
    </row>
    <row r="7605" spans="21:22" ht="15.75">
      <c r="U7605" s="196"/>
      <c r="V7605" s="196"/>
    </row>
    <row r="7606" spans="21:22" ht="15.75">
      <c r="U7606" s="196"/>
      <c r="V7606" s="196"/>
    </row>
    <row r="7607" spans="21:22" ht="15.75">
      <c r="U7607" s="196"/>
      <c r="V7607" s="196"/>
    </row>
    <row r="7608" spans="21:22" ht="15.75">
      <c r="U7608" s="196"/>
      <c r="V7608" s="196"/>
    </row>
    <row r="7609" spans="21:22" ht="15.75">
      <c r="U7609" s="196"/>
      <c r="V7609" s="196"/>
    </row>
    <row r="7610" spans="21:22" ht="15.75">
      <c r="U7610" s="196"/>
      <c r="V7610" s="196"/>
    </row>
    <row r="7611" spans="21:22" ht="15.75">
      <c r="U7611" s="196"/>
      <c r="V7611" s="196"/>
    </row>
    <row r="7612" spans="21:22" ht="15.75">
      <c r="U7612" s="196"/>
      <c r="V7612" s="196"/>
    </row>
    <row r="7613" spans="21:22" ht="15.75">
      <c r="U7613" s="196"/>
      <c r="V7613" s="196"/>
    </row>
    <row r="7614" spans="21:22" ht="15.75">
      <c r="U7614" s="196"/>
      <c r="V7614" s="196"/>
    </row>
    <row r="7615" spans="21:22" ht="15.75">
      <c r="U7615" s="196"/>
      <c r="V7615" s="196"/>
    </row>
    <row r="7616" spans="21:22" ht="15.75">
      <c r="U7616" s="196"/>
      <c r="V7616" s="196"/>
    </row>
    <row r="7617" spans="21:22" ht="15.75">
      <c r="U7617" s="196"/>
      <c r="V7617" s="196"/>
    </row>
    <row r="7618" spans="21:22" ht="15.75">
      <c r="U7618" s="196"/>
      <c r="V7618" s="196"/>
    </row>
    <row r="7619" spans="21:22" ht="15.75">
      <c r="U7619" s="196"/>
      <c r="V7619" s="196"/>
    </row>
    <row r="7620" spans="21:22" ht="15.75">
      <c r="U7620" s="196"/>
      <c r="V7620" s="196"/>
    </row>
    <row r="7621" spans="21:22" ht="15.75">
      <c r="U7621" s="196"/>
      <c r="V7621" s="196"/>
    </row>
    <row r="7622" spans="21:22" ht="15.75">
      <c r="U7622" s="196"/>
      <c r="V7622" s="196"/>
    </row>
    <row r="7623" spans="21:22" ht="15.75">
      <c r="U7623" s="196"/>
      <c r="V7623" s="196"/>
    </row>
    <row r="7624" spans="21:22" ht="15.75">
      <c r="U7624" s="196"/>
      <c r="V7624" s="196"/>
    </row>
    <row r="7625" spans="21:22" ht="15.75">
      <c r="U7625" s="196"/>
      <c r="V7625" s="196"/>
    </row>
    <row r="7626" spans="21:22" ht="15.75">
      <c r="U7626" s="196"/>
      <c r="V7626" s="196"/>
    </row>
    <row r="7627" spans="21:22" ht="15.75">
      <c r="U7627" s="196"/>
      <c r="V7627" s="196"/>
    </row>
    <row r="7628" spans="21:22" ht="15.75">
      <c r="U7628" s="196"/>
      <c r="V7628" s="196"/>
    </row>
    <row r="7629" spans="21:22" ht="15.75">
      <c r="U7629" s="196"/>
      <c r="V7629" s="196"/>
    </row>
    <row r="7630" spans="21:22" ht="15.75">
      <c r="U7630" s="196"/>
      <c r="V7630" s="196"/>
    </row>
    <row r="7631" spans="21:22" ht="15.75">
      <c r="U7631" s="196"/>
      <c r="V7631" s="196"/>
    </row>
    <row r="7632" spans="21:22" ht="15.75">
      <c r="U7632" s="196"/>
      <c r="V7632" s="196"/>
    </row>
    <row r="7633" spans="21:22" ht="15.75">
      <c r="U7633" s="196"/>
      <c r="V7633" s="196"/>
    </row>
    <row r="7634" spans="21:22" ht="15.75">
      <c r="U7634" s="196"/>
      <c r="V7634" s="196"/>
    </row>
    <row r="7635" spans="21:22" ht="15.75">
      <c r="U7635" s="196"/>
      <c r="V7635" s="196"/>
    </row>
    <row r="7636" spans="21:22" ht="15.75">
      <c r="U7636" s="196"/>
      <c r="V7636" s="196"/>
    </row>
    <row r="7637" spans="21:22" ht="15.75">
      <c r="U7637" s="196"/>
      <c r="V7637" s="196"/>
    </row>
    <row r="7638" spans="21:22" ht="15.75">
      <c r="U7638" s="196"/>
      <c r="V7638" s="196"/>
    </row>
    <row r="7639" spans="21:22" ht="15.75">
      <c r="U7639" s="196"/>
      <c r="V7639" s="196"/>
    </row>
    <row r="7640" spans="21:22" ht="15.75">
      <c r="U7640" s="196"/>
      <c r="V7640" s="196"/>
    </row>
    <row r="7641" spans="21:22" ht="15.75">
      <c r="U7641" s="196"/>
      <c r="V7641" s="196"/>
    </row>
    <row r="7642" spans="21:22" ht="15.75">
      <c r="U7642" s="196"/>
      <c r="V7642" s="196"/>
    </row>
    <row r="7643" spans="21:22" ht="15.75">
      <c r="U7643" s="196"/>
      <c r="V7643" s="196"/>
    </row>
    <row r="7644" spans="21:22" ht="15.75">
      <c r="U7644" s="196"/>
      <c r="V7644" s="196"/>
    </row>
    <row r="7645" spans="21:22" ht="15.75">
      <c r="U7645" s="196"/>
      <c r="V7645" s="196"/>
    </row>
    <row r="7646" spans="21:22" ht="15.75">
      <c r="U7646" s="196"/>
      <c r="V7646" s="196"/>
    </row>
    <row r="7647" spans="21:22" ht="15.75">
      <c r="U7647" s="196"/>
      <c r="V7647" s="196"/>
    </row>
    <row r="7648" spans="21:22" ht="15.75">
      <c r="U7648" s="196"/>
      <c r="V7648" s="196"/>
    </row>
    <row r="7649" spans="21:22" ht="15.75">
      <c r="U7649" s="196"/>
      <c r="V7649" s="196"/>
    </row>
    <row r="7650" spans="21:22" ht="15.75">
      <c r="U7650" s="196"/>
      <c r="V7650" s="196"/>
    </row>
    <row r="7651" spans="21:22" ht="15.75">
      <c r="U7651" s="196"/>
      <c r="V7651" s="196"/>
    </row>
    <row r="7652" spans="21:22" ht="15.75">
      <c r="U7652" s="196"/>
      <c r="V7652" s="196"/>
    </row>
    <row r="7653" spans="21:22" ht="15.75">
      <c r="U7653" s="196"/>
      <c r="V7653" s="196"/>
    </row>
    <row r="7654" spans="21:22" ht="15.75">
      <c r="U7654" s="196"/>
      <c r="V7654" s="196"/>
    </row>
    <row r="7655" spans="21:22" ht="15.75">
      <c r="U7655" s="196"/>
      <c r="V7655" s="196"/>
    </row>
    <row r="7656" spans="21:22" ht="15.75">
      <c r="U7656" s="196"/>
      <c r="V7656" s="196"/>
    </row>
    <row r="7657" spans="21:22" ht="15.75">
      <c r="U7657" s="196"/>
      <c r="V7657" s="196"/>
    </row>
    <row r="7658" spans="21:22" ht="15.75">
      <c r="U7658" s="196"/>
      <c r="V7658" s="196"/>
    </row>
    <row r="7659" spans="21:22" ht="15.75">
      <c r="U7659" s="196"/>
      <c r="V7659" s="196"/>
    </row>
    <row r="7660" spans="21:22" ht="15.75">
      <c r="U7660" s="196"/>
      <c r="V7660" s="196"/>
    </row>
    <row r="7661" spans="21:22" ht="15.75">
      <c r="U7661" s="196"/>
      <c r="V7661" s="196"/>
    </row>
    <row r="7662" spans="21:22" ht="15.75">
      <c r="U7662" s="196"/>
      <c r="V7662" s="196"/>
    </row>
    <row r="7663" spans="21:22" ht="15.75">
      <c r="U7663" s="196"/>
      <c r="V7663" s="196"/>
    </row>
    <row r="7664" spans="21:22" ht="15.75">
      <c r="U7664" s="196"/>
      <c r="V7664" s="196"/>
    </row>
    <row r="7665" spans="21:22" ht="15.75">
      <c r="U7665" s="196"/>
      <c r="V7665" s="196"/>
    </row>
    <row r="7666" spans="21:22" ht="15.75">
      <c r="U7666" s="196"/>
      <c r="V7666" s="196"/>
    </row>
    <row r="7667" spans="21:22" ht="15.75">
      <c r="U7667" s="196"/>
      <c r="V7667" s="196"/>
    </row>
    <row r="7668" spans="21:22" ht="15.75">
      <c r="U7668" s="196"/>
      <c r="V7668" s="196"/>
    </row>
    <row r="7669" spans="21:22" ht="15.75">
      <c r="U7669" s="196"/>
      <c r="V7669" s="196"/>
    </row>
    <row r="7670" spans="21:22" ht="15.75">
      <c r="U7670" s="196"/>
      <c r="V7670" s="196"/>
    </row>
    <row r="7671" spans="21:22" ht="15.75">
      <c r="U7671" s="196"/>
      <c r="V7671" s="196"/>
    </row>
    <row r="7672" spans="21:22" ht="15.75">
      <c r="U7672" s="196"/>
      <c r="V7672" s="196"/>
    </row>
    <row r="7673" spans="21:22" ht="15.75">
      <c r="U7673" s="196"/>
      <c r="V7673" s="196"/>
    </row>
    <row r="7674" spans="21:22" ht="15.75">
      <c r="U7674" s="196"/>
      <c r="V7674" s="196"/>
    </row>
    <row r="7675" spans="21:22" ht="15.75">
      <c r="U7675" s="196"/>
      <c r="V7675" s="196"/>
    </row>
    <row r="7676" spans="21:22" ht="15.75">
      <c r="U7676" s="196"/>
      <c r="V7676" s="196"/>
    </row>
    <row r="7677" spans="21:22" ht="15.75">
      <c r="U7677" s="196"/>
      <c r="V7677" s="196"/>
    </row>
    <row r="7678" spans="21:22" ht="15.75">
      <c r="U7678" s="196"/>
      <c r="V7678" s="196"/>
    </row>
    <row r="7679" spans="21:22" ht="15.75">
      <c r="U7679" s="196"/>
      <c r="V7679" s="196"/>
    </row>
    <row r="7680" spans="21:22" ht="15.75">
      <c r="U7680" s="196"/>
      <c r="V7680" s="196"/>
    </row>
    <row r="7681" spans="21:22" ht="15.75">
      <c r="U7681" s="196"/>
      <c r="V7681" s="196"/>
    </row>
    <row r="7682" spans="21:22" ht="15.75">
      <c r="U7682" s="196"/>
      <c r="V7682" s="196"/>
    </row>
    <row r="7683" spans="21:22" ht="15.75">
      <c r="U7683" s="196"/>
      <c r="V7683" s="196"/>
    </row>
    <row r="7684" spans="21:22" ht="15.75">
      <c r="U7684" s="196"/>
      <c r="V7684" s="196"/>
    </row>
    <row r="7685" spans="21:22" ht="15.75">
      <c r="U7685" s="196"/>
      <c r="V7685" s="196"/>
    </row>
    <row r="7686" spans="21:22" ht="15.75">
      <c r="U7686" s="196"/>
      <c r="V7686" s="196"/>
    </row>
    <row r="7687" spans="21:22" ht="15.75">
      <c r="U7687" s="196"/>
      <c r="V7687" s="196"/>
    </row>
    <row r="7688" spans="21:22" ht="15.75">
      <c r="U7688" s="196"/>
      <c r="V7688" s="196"/>
    </row>
    <row r="7689" spans="21:22" ht="15.75">
      <c r="U7689" s="196"/>
      <c r="V7689" s="196"/>
    </row>
    <row r="7690" spans="21:22" ht="15.75">
      <c r="U7690" s="196"/>
      <c r="V7690" s="196"/>
    </row>
    <row r="7691" spans="21:22" ht="15.75">
      <c r="U7691" s="196"/>
      <c r="V7691" s="196"/>
    </row>
    <row r="7692" spans="21:22" ht="15.75">
      <c r="U7692" s="196"/>
      <c r="V7692" s="196"/>
    </row>
    <row r="7693" spans="21:22" ht="15.75">
      <c r="U7693" s="196"/>
      <c r="V7693" s="196"/>
    </row>
    <row r="7694" spans="21:22" ht="15.75">
      <c r="U7694" s="196"/>
      <c r="V7694" s="196"/>
    </row>
    <row r="7695" spans="21:22" ht="15.75">
      <c r="U7695" s="196"/>
      <c r="V7695" s="196"/>
    </row>
    <row r="7696" spans="21:22" ht="15.75">
      <c r="U7696" s="196"/>
      <c r="V7696" s="196"/>
    </row>
    <row r="7697" spans="21:22" ht="15.75">
      <c r="U7697" s="196"/>
      <c r="V7697" s="196"/>
    </row>
    <row r="7698" spans="21:22" ht="15.75">
      <c r="U7698" s="196"/>
      <c r="V7698" s="196"/>
    </row>
    <row r="7699" spans="21:22" ht="15.75">
      <c r="U7699" s="196"/>
      <c r="V7699" s="196"/>
    </row>
    <row r="7700" spans="21:22" ht="15.75">
      <c r="U7700" s="196"/>
      <c r="V7700" s="196"/>
    </row>
    <row r="7701" spans="21:22" ht="15.75">
      <c r="U7701" s="196"/>
      <c r="V7701" s="196"/>
    </row>
    <row r="7702" spans="21:22" ht="15.75">
      <c r="U7702" s="196"/>
      <c r="V7702" s="196"/>
    </row>
    <row r="7703" spans="21:22" ht="15.75">
      <c r="U7703" s="196"/>
      <c r="V7703" s="196"/>
    </row>
    <row r="7704" spans="21:22" ht="15.75">
      <c r="U7704" s="196"/>
      <c r="V7704" s="196"/>
    </row>
    <row r="7705" spans="21:22" ht="15.75">
      <c r="U7705" s="196"/>
      <c r="V7705" s="196"/>
    </row>
    <row r="7706" spans="21:22" ht="15.75">
      <c r="U7706" s="196"/>
      <c r="V7706" s="196"/>
    </row>
    <row r="7707" spans="21:22" ht="15.75">
      <c r="U7707" s="196"/>
      <c r="V7707" s="196"/>
    </row>
    <row r="7708" spans="21:22" ht="15.75">
      <c r="U7708" s="196"/>
      <c r="V7708" s="196"/>
    </row>
    <row r="7709" spans="21:22" ht="15.75">
      <c r="U7709" s="196"/>
      <c r="V7709" s="196"/>
    </row>
    <row r="7710" spans="21:22" ht="15.75">
      <c r="U7710" s="196"/>
      <c r="V7710" s="196"/>
    </row>
    <row r="7711" spans="21:22" ht="15.75">
      <c r="U7711" s="196"/>
      <c r="V7711" s="196"/>
    </row>
    <row r="7712" spans="21:22" ht="15.75">
      <c r="U7712" s="196"/>
      <c r="V7712" s="196"/>
    </row>
    <row r="7713" spans="21:22" ht="15.75">
      <c r="U7713" s="196"/>
      <c r="V7713" s="196"/>
    </row>
    <row r="7714" spans="21:22" ht="15.75">
      <c r="U7714" s="196"/>
      <c r="V7714" s="196"/>
    </row>
    <row r="7715" spans="21:22" ht="15.75">
      <c r="U7715" s="196"/>
      <c r="V7715" s="196"/>
    </row>
    <row r="7716" spans="21:22" ht="15.75">
      <c r="U7716" s="196"/>
      <c r="V7716" s="196"/>
    </row>
    <row r="7717" spans="21:22" ht="15.75">
      <c r="U7717" s="196"/>
      <c r="V7717" s="196"/>
    </row>
    <row r="7718" spans="21:22" ht="15.75">
      <c r="U7718" s="196"/>
      <c r="V7718" s="196"/>
    </row>
    <row r="7719" spans="21:22" ht="15.75">
      <c r="U7719" s="196"/>
      <c r="V7719" s="196"/>
    </row>
    <row r="7720" spans="21:22" ht="15.75">
      <c r="U7720" s="196"/>
      <c r="V7720" s="196"/>
    </row>
    <row r="7721" spans="21:22" ht="15.75">
      <c r="U7721" s="196"/>
      <c r="V7721" s="196"/>
    </row>
    <row r="7722" spans="21:22" ht="15.75">
      <c r="U7722" s="196"/>
      <c r="V7722" s="196"/>
    </row>
    <row r="7723" spans="21:22" ht="15.75">
      <c r="U7723" s="196"/>
      <c r="V7723" s="196"/>
    </row>
    <row r="7724" spans="21:22" ht="15.75">
      <c r="U7724" s="196"/>
      <c r="V7724" s="196"/>
    </row>
    <row r="7725" spans="21:22" ht="15.75">
      <c r="U7725" s="196"/>
      <c r="V7725" s="196"/>
    </row>
    <row r="7726" spans="21:22" ht="15.75">
      <c r="U7726" s="196"/>
      <c r="V7726" s="196"/>
    </row>
    <row r="7727" spans="21:22" ht="15.75">
      <c r="U7727" s="196"/>
      <c r="V7727" s="196"/>
    </row>
    <row r="7728" spans="21:22" ht="15.75">
      <c r="U7728" s="196"/>
      <c r="V7728" s="196"/>
    </row>
    <row r="7729" spans="21:22" ht="15.75">
      <c r="U7729" s="196"/>
      <c r="V7729" s="196"/>
    </row>
    <row r="7730" spans="21:22" ht="15.75">
      <c r="U7730" s="196"/>
      <c r="V7730" s="196"/>
    </row>
    <row r="7731" spans="21:22" ht="15.75">
      <c r="U7731" s="196"/>
      <c r="V7731" s="196"/>
    </row>
    <row r="7732" spans="21:22" ht="15.75">
      <c r="U7732" s="196"/>
      <c r="V7732" s="196"/>
    </row>
    <row r="7733" spans="21:22" ht="15.75">
      <c r="U7733" s="196"/>
      <c r="V7733" s="196"/>
    </row>
    <row r="7734" spans="21:22" ht="15.75">
      <c r="U7734" s="196"/>
      <c r="V7734" s="196"/>
    </row>
    <row r="7735" spans="21:22" ht="15.75">
      <c r="U7735" s="196"/>
      <c r="V7735" s="196"/>
    </row>
    <row r="7736" spans="21:22" ht="15.75">
      <c r="U7736" s="196"/>
      <c r="V7736" s="196"/>
    </row>
    <row r="7737" spans="21:22" ht="15.75">
      <c r="U7737" s="196"/>
      <c r="V7737" s="196"/>
    </row>
    <row r="7738" spans="21:22" ht="15.75">
      <c r="U7738" s="196"/>
      <c r="V7738" s="196"/>
    </row>
    <row r="7739" spans="21:22" ht="15.75">
      <c r="U7739" s="196"/>
      <c r="V7739" s="196"/>
    </row>
    <row r="7740" spans="21:22" ht="15.75">
      <c r="U7740" s="196"/>
      <c r="V7740" s="196"/>
    </row>
    <row r="7741" spans="21:22" ht="15.75">
      <c r="U7741" s="196"/>
      <c r="V7741" s="196"/>
    </row>
    <row r="7742" spans="21:22" ht="15.75">
      <c r="U7742" s="196"/>
      <c r="V7742" s="196"/>
    </row>
    <row r="7743" spans="21:22" ht="15.75">
      <c r="U7743" s="196"/>
      <c r="V7743" s="196"/>
    </row>
    <row r="7744" spans="21:22" ht="15.75">
      <c r="U7744" s="196"/>
      <c r="V7744" s="196"/>
    </row>
    <row r="7745" spans="21:22" ht="15.75">
      <c r="U7745" s="196"/>
      <c r="V7745" s="196"/>
    </row>
    <row r="7746" spans="21:22" ht="15.75">
      <c r="U7746" s="196"/>
      <c r="V7746" s="196"/>
    </row>
    <row r="7747" spans="21:22" ht="15.75">
      <c r="U7747" s="196"/>
      <c r="V7747" s="196"/>
    </row>
    <row r="7748" spans="21:22" ht="15.75">
      <c r="U7748" s="196"/>
      <c r="V7748" s="196"/>
    </row>
    <row r="7749" spans="21:22" ht="15.75">
      <c r="U7749" s="196"/>
      <c r="V7749" s="196"/>
    </row>
    <row r="7750" spans="21:22" ht="15.75">
      <c r="U7750" s="196"/>
      <c r="V7750" s="196"/>
    </row>
    <row r="7751" spans="21:22" ht="15.75">
      <c r="U7751" s="196"/>
      <c r="V7751" s="196"/>
    </row>
    <row r="7752" spans="21:22" ht="15.75">
      <c r="U7752" s="196"/>
      <c r="V7752" s="196"/>
    </row>
    <row r="7753" spans="21:22" ht="15.75">
      <c r="U7753" s="196"/>
      <c r="V7753" s="196"/>
    </row>
    <row r="7754" spans="21:22" ht="15.75">
      <c r="U7754" s="196"/>
      <c r="V7754" s="196"/>
    </row>
    <row r="7755" spans="21:22" ht="15.75">
      <c r="U7755" s="196"/>
      <c r="V7755" s="196"/>
    </row>
    <row r="7756" spans="21:22" ht="15.75">
      <c r="U7756" s="196"/>
      <c r="V7756" s="196"/>
    </row>
    <row r="7757" spans="21:22" ht="15.75">
      <c r="U7757" s="196"/>
      <c r="V7757" s="196"/>
    </row>
    <row r="7758" spans="21:22" ht="15.75">
      <c r="U7758" s="196"/>
      <c r="V7758" s="196"/>
    </row>
    <row r="7759" spans="21:22" ht="15.75">
      <c r="U7759" s="196"/>
      <c r="V7759" s="196"/>
    </row>
    <row r="7760" spans="21:22" ht="15.75">
      <c r="U7760" s="196"/>
      <c r="V7760" s="196"/>
    </row>
    <row r="7761" spans="21:22" ht="15.75">
      <c r="U7761" s="196"/>
      <c r="V7761" s="196"/>
    </row>
    <row r="7762" spans="21:22" ht="15.75">
      <c r="U7762" s="196"/>
      <c r="V7762" s="196"/>
    </row>
    <row r="7763" spans="21:22" ht="15.75">
      <c r="U7763" s="196"/>
      <c r="V7763" s="196"/>
    </row>
    <row r="7764" spans="21:22" ht="15.75">
      <c r="U7764" s="196"/>
      <c r="V7764" s="196"/>
    </row>
    <row r="7765" spans="21:22" ht="15.75">
      <c r="U7765" s="196"/>
      <c r="V7765" s="196"/>
    </row>
    <row r="7766" spans="21:22" ht="15.75">
      <c r="U7766" s="196"/>
      <c r="V7766" s="196"/>
    </row>
    <row r="7767" spans="21:22" ht="15.75">
      <c r="U7767" s="196"/>
      <c r="V7767" s="196"/>
    </row>
    <row r="7768" spans="21:22" ht="15.75">
      <c r="U7768" s="196"/>
      <c r="V7768" s="196"/>
    </row>
    <row r="7769" spans="21:22" ht="15.75">
      <c r="U7769" s="196"/>
      <c r="V7769" s="196"/>
    </row>
    <row r="7770" spans="21:22" ht="15.75">
      <c r="U7770" s="196"/>
      <c r="V7770" s="196"/>
    </row>
    <row r="7771" spans="21:22" ht="15.75">
      <c r="U7771" s="196"/>
      <c r="V7771" s="196"/>
    </row>
    <row r="7772" spans="21:22" ht="15.75">
      <c r="U7772" s="196"/>
      <c r="V7772" s="196"/>
    </row>
    <row r="7773" spans="21:22" ht="15.75">
      <c r="U7773" s="196"/>
      <c r="V7773" s="196"/>
    </row>
    <row r="7774" spans="21:22" ht="15.75">
      <c r="U7774" s="196"/>
      <c r="V7774" s="196"/>
    </row>
    <row r="7775" spans="21:22" ht="15.75">
      <c r="U7775" s="196"/>
      <c r="V7775" s="196"/>
    </row>
    <row r="7776" spans="21:22" ht="15.75">
      <c r="U7776" s="196"/>
      <c r="V7776" s="196"/>
    </row>
    <row r="7777" spans="21:22" ht="15.75">
      <c r="U7777" s="196"/>
      <c r="V7777" s="196"/>
    </row>
    <row r="7778" spans="21:22" ht="15.75">
      <c r="U7778" s="196"/>
      <c r="V7778" s="196"/>
    </row>
    <row r="7779" spans="21:22" ht="15.75">
      <c r="U7779" s="196"/>
      <c r="V7779" s="196"/>
    </row>
    <row r="7780" spans="21:22" ht="15.75">
      <c r="U7780" s="196"/>
      <c r="V7780" s="196"/>
    </row>
    <row r="7781" spans="21:22" ht="15.75">
      <c r="U7781" s="196"/>
      <c r="V7781" s="196"/>
    </row>
    <row r="7782" spans="21:22" ht="15.75">
      <c r="U7782" s="196"/>
      <c r="V7782" s="196"/>
    </row>
    <row r="7783" spans="21:22" ht="15.75">
      <c r="U7783" s="196"/>
      <c r="V7783" s="196"/>
    </row>
    <row r="7784" spans="21:22" ht="15.75">
      <c r="U7784" s="196"/>
      <c r="V7784" s="196"/>
    </row>
    <row r="7785" spans="21:22" ht="15.75">
      <c r="U7785" s="196"/>
      <c r="V7785" s="196"/>
    </row>
    <row r="7786" spans="21:22" ht="15.75">
      <c r="U7786" s="196"/>
      <c r="V7786" s="196"/>
    </row>
    <row r="7787" spans="21:22" ht="15.75">
      <c r="U7787" s="196"/>
      <c r="V7787" s="196"/>
    </row>
    <row r="7788" spans="21:22" ht="15.75">
      <c r="U7788" s="196"/>
      <c r="V7788" s="196"/>
    </row>
    <row r="7789" spans="21:22" ht="15.75">
      <c r="U7789" s="196"/>
      <c r="V7789" s="196"/>
    </row>
    <row r="7790" spans="21:22" ht="15.75">
      <c r="U7790" s="196"/>
      <c r="V7790" s="196"/>
    </row>
    <row r="7791" spans="21:22" ht="15.75">
      <c r="U7791" s="196"/>
      <c r="V7791" s="196"/>
    </row>
    <row r="7792" spans="21:22" ht="15.75">
      <c r="U7792" s="196"/>
      <c r="V7792" s="196"/>
    </row>
    <row r="7793" spans="21:22" ht="15.75">
      <c r="U7793" s="196"/>
      <c r="V7793" s="196"/>
    </row>
    <row r="7794" spans="21:22" ht="15.75">
      <c r="U7794" s="196"/>
      <c r="V7794" s="196"/>
    </row>
    <row r="7795" spans="21:22" ht="15.75">
      <c r="U7795" s="196"/>
      <c r="V7795" s="196"/>
    </row>
    <row r="7796" spans="21:22" ht="15.75">
      <c r="U7796" s="196"/>
      <c r="V7796" s="196"/>
    </row>
    <row r="7797" spans="21:22" ht="15.75">
      <c r="U7797" s="196"/>
      <c r="V7797" s="196"/>
    </row>
    <row r="7798" spans="21:22" ht="15.75">
      <c r="U7798" s="196"/>
      <c r="V7798" s="196"/>
    </row>
    <row r="7799" spans="21:22" ht="15.75">
      <c r="U7799" s="196"/>
      <c r="V7799" s="196"/>
    </row>
    <row r="7800" spans="21:22" ht="15.75">
      <c r="U7800" s="196"/>
      <c r="V7800" s="196"/>
    </row>
    <row r="7801" spans="21:22" ht="15.75">
      <c r="U7801" s="196"/>
      <c r="V7801" s="196"/>
    </row>
    <row r="7802" spans="21:22" ht="15.75">
      <c r="U7802" s="196"/>
      <c r="V7802" s="196"/>
    </row>
    <row r="7803" spans="21:22" ht="15.75">
      <c r="U7803" s="196"/>
      <c r="V7803" s="196"/>
    </row>
    <row r="7804" spans="21:22" ht="15.75">
      <c r="U7804" s="196"/>
      <c r="V7804" s="196"/>
    </row>
    <row r="7805" spans="21:22" ht="15.75">
      <c r="U7805" s="196"/>
      <c r="V7805" s="196"/>
    </row>
    <row r="7806" spans="21:22" ht="15.75">
      <c r="U7806" s="196"/>
      <c r="V7806" s="196"/>
    </row>
    <row r="7807" spans="21:22" ht="15.75">
      <c r="U7807" s="196"/>
      <c r="V7807" s="196"/>
    </row>
    <row r="7808" spans="21:22" ht="15.75">
      <c r="U7808" s="196"/>
      <c r="V7808" s="196"/>
    </row>
    <row r="7809" spans="21:22" ht="15.75">
      <c r="U7809" s="196"/>
      <c r="V7809" s="196"/>
    </row>
    <row r="7810" spans="21:22" ht="15.75">
      <c r="U7810" s="196"/>
      <c r="V7810" s="196"/>
    </row>
    <row r="7811" spans="21:22" ht="15.75">
      <c r="U7811" s="196"/>
      <c r="V7811" s="196"/>
    </row>
    <row r="7812" spans="21:22" ht="15.75">
      <c r="U7812" s="196"/>
      <c r="V7812" s="196"/>
    </row>
    <row r="7813" spans="21:22" ht="15.75">
      <c r="U7813" s="196"/>
      <c r="V7813" s="196"/>
    </row>
    <row r="7814" spans="21:22" ht="15.75">
      <c r="U7814" s="196"/>
      <c r="V7814" s="196"/>
    </row>
    <row r="7815" spans="21:22" ht="15.75">
      <c r="U7815" s="196"/>
      <c r="V7815" s="196"/>
    </row>
    <row r="7816" spans="21:22" ht="15.75">
      <c r="U7816" s="196"/>
      <c r="V7816" s="196"/>
    </row>
    <row r="7817" spans="21:22" ht="15.75">
      <c r="U7817" s="196"/>
      <c r="V7817" s="196"/>
    </row>
    <row r="7818" spans="21:22" ht="15.75">
      <c r="U7818" s="196"/>
      <c r="V7818" s="196"/>
    </row>
    <row r="7819" spans="21:22" ht="15.75">
      <c r="U7819" s="196"/>
      <c r="V7819" s="196"/>
    </row>
    <row r="7820" spans="21:22" ht="15.75">
      <c r="U7820" s="196"/>
      <c r="V7820" s="196"/>
    </row>
    <row r="7821" spans="21:22" ht="15.75">
      <c r="U7821" s="196"/>
      <c r="V7821" s="196"/>
    </row>
    <row r="7822" spans="21:22" ht="15.75">
      <c r="U7822" s="196"/>
      <c r="V7822" s="196"/>
    </row>
    <row r="7823" spans="21:22" ht="15.75">
      <c r="U7823" s="196"/>
      <c r="V7823" s="196"/>
    </row>
    <row r="7824" spans="21:22" ht="15.75">
      <c r="U7824" s="196"/>
      <c r="V7824" s="196"/>
    </row>
    <row r="7825" spans="21:22" ht="15.75">
      <c r="U7825" s="196"/>
      <c r="V7825" s="196"/>
    </row>
    <row r="7826" spans="21:22" ht="15.75">
      <c r="U7826" s="196"/>
      <c r="V7826" s="196"/>
    </row>
    <row r="7827" spans="21:22" ht="15.75">
      <c r="U7827" s="196"/>
      <c r="V7827" s="196"/>
    </row>
    <row r="7828" spans="21:22" ht="15.75">
      <c r="U7828" s="196"/>
      <c r="V7828" s="196"/>
    </row>
    <row r="7829" spans="21:22" ht="15.75">
      <c r="U7829" s="196"/>
      <c r="V7829" s="196"/>
    </row>
    <row r="7830" spans="21:22" ht="15.75">
      <c r="U7830" s="196"/>
      <c r="V7830" s="196"/>
    </row>
    <row r="7831" spans="21:22" ht="15.75">
      <c r="U7831" s="196"/>
      <c r="V7831" s="196"/>
    </row>
    <row r="7832" spans="21:22" ht="15.75">
      <c r="U7832" s="196"/>
      <c r="V7832" s="196"/>
    </row>
    <row r="7833" spans="21:22" ht="15.75">
      <c r="U7833" s="196"/>
      <c r="V7833" s="196"/>
    </row>
    <row r="7834" spans="21:22" ht="15.75">
      <c r="U7834" s="196"/>
      <c r="V7834" s="196"/>
    </row>
    <row r="7835" spans="21:22" ht="15.75">
      <c r="U7835" s="196"/>
      <c r="V7835" s="196"/>
    </row>
    <row r="7836" spans="21:22" ht="15.75">
      <c r="U7836" s="196"/>
      <c r="V7836" s="196"/>
    </row>
    <row r="7837" spans="21:22" ht="15.75">
      <c r="U7837" s="196"/>
      <c r="V7837" s="196"/>
    </row>
    <row r="7838" spans="21:22" ht="15.75">
      <c r="U7838" s="196"/>
      <c r="V7838" s="196"/>
    </row>
    <row r="7839" spans="21:22" ht="15.75">
      <c r="U7839" s="196"/>
      <c r="V7839" s="196"/>
    </row>
    <row r="7840" spans="21:22" ht="15.75">
      <c r="U7840" s="196"/>
      <c r="V7840" s="196"/>
    </row>
    <row r="7841" spans="21:22" ht="15.75">
      <c r="U7841" s="196"/>
      <c r="V7841" s="196"/>
    </row>
    <row r="7842" spans="21:22" ht="15.75">
      <c r="U7842" s="196"/>
      <c r="V7842" s="196"/>
    </row>
    <row r="7843" spans="21:22" ht="15.75">
      <c r="U7843" s="196"/>
      <c r="V7843" s="196"/>
    </row>
    <row r="7844" spans="21:22" ht="15.75">
      <c r="U7844" s="196"/>
      <c r="V7844" s="196"/>
    </row>
    <row r="7845" spans="21:22" ht="15.75">
      <c r="U7845" s="196"/>
      <c r="V7845" s="196"/>
    </row>
    <row r="7846" spans="21:22" ht="15.75">
      <c r="U7846" s="196"/>
      <c r="V7846" s="196"/>
    </row>
    <row r="7847" spans="21:22" ht="15.75">
      <c r="U7847" s="196"/>
      <c r="V7847" s="196"/>
    </row>
    <row r="7848" spans="21:22" ht="15.75">
      <c r="U7848" s="196"/>
      <c r="V7848" s="196"/>
    </row>
    <row r="7849" spans="21:22" ht="15.75">
      <c r="U7849" s="196"/>
      <c r="V7849" s="196"/>
    </row>
    <row r="7850" spans="21:22" ht="15.75">
      <c r="U7850" s="196"/>
      <c r="V7850" s="196"/>
    </row>
    <row r="7851" spans="21:22" ht="15.75">
      <c r="U7851" s="196"/>
      <c r="V7851" s="196"/>
    </row>
    <row r="7852" spans="21:22" ht="15.75">
      <c r="U7852" s="196"/>
      <c r="V7852" s="196"/>
    </row>
    <row r="7853" spans="21:22" ht="15.75">
      <c r="U7853" s="196"/>
      <c r="V7853" s="196"/>
    </row>
    <row r="7854" spans="21:22" ht="15.75">
      <c r="U7854" s="196"/>
      <c r="V7854" s="196"/>
    </row>
    <row r="7855" spans="21:22" ht="15.75">
      <c r="U7855" s="196"/>
      <c r="V7855" s="196"/>
    </row>
    <row r="7856" spans="21:22" ht="15.75">
      <c r="U7856" s="196"/>
      <c r="V7856" s="196"/>
    </row>
    <row r="7857" spans="21:22" ht="15.75">
      <c r="U7857" s="196"/>
      <c r="V7857" s="196"/>
    </row>
    <row r="7858" spans="21:22" ht="15.75">
      <c r="U7858" s="196"/>
      <c r="V7858" s="196"/>
    </row>
    <row r="7859" spans="21:22" ht="15.75">
      <c r="U7859" s="196"/>
      <c r="V7859" s="196"/>
    </row>
    <row r="7860" spans="21:22" ht="15.75">
      <c r="U7860" s="196"/>
      <c r="V7860" s="196"/>
    </row>
    <row r="7861" spans="21:22" ht="15.75">
      <c r="U7861" s="196"/>
      <c r="V7861" s="196"/>
    </row>
    <row r="7862" spans="21:22" ht="15.75">
      <c r="U7862" s="196"/>
      <c r="V7862" s="196"/>
    </row>
    <row r="7863" spans="21:22" ht="15.75">
      <c r="U7863" s="196"/>
      <c r="V7863" s="196"/>
    </row>
    <row r="7864" spans="21:22" ht="15.75">
      <c r="U7864" s="196"/>
      <c r="V7864" s="196"/>
    </row>
    <row r="7865" spans="21:22" ht="15.75">
      <c r="U7865" s="196"/>
      <c r="V7865" s="196"/>
    </row>
    <row r="7866" spans="21:22" ht="15.75">
      <c r="U7866" s="196"/>
      <c r="V7866" s="196"/>
    </row>
    <row r="7867" spans="21:22" ht="15.75">
      <c r="U7867" s="196"/>
      <c r="V7867" s="196"/>
    </row>
    <row r="7868" spans="21:22" ht="15.75">
      <c r="U7868" s="196"/>
      <c r="V7868" s="196"/>
    </row>
    <row r="7869" spans="21:22" ht="15.75">
      <c r="U7869" s="196"/>
      <c r="V7869" s="196"/>
    </row>
    <row r="7870" spans="21:22" ht="15.75">
      <c r="U7870" s="196"/>
      <c r="V7870" s="196"/>
    </row>
    <row r="7871" spans="21:22" ht="15.75">
      <c r="U7871" s="196"/>
      <c r="V7871" s="196"/>
    </row>
    <row r="7872" spans="21:22" ht="15.75">
      <c r="U7872" s="196"/>
      <c r="V7872" s="196"/>
    </row>
    <row r="7873" spans="21:22" ht="15.75">
      <c r="U7873" s="196"/>
      <c r="V7873" s="196"/>
    </row>
    <row r="7874" spans="21:22" ht="15.75">
      <c r="U7874" s="196"/>
      <c r="V7874" s="196"/>
    </row>
    <row r="7875" spans="21:22" ht="15.75">
      <c r="U7875" s="196"/>
      <c r="V7875" s="196"/>
    </row>
    <row r="7876" spans="21:22" ht="15.75">
      <c r="U7876" s="196"/>
      <c r="V7876" s="196"/>
    </row>
    <row r="7877" spans="21:22" ht="15.75">
      <c r="U7877" s="196"/>
      <c r="V7877" s="196"/>
    </row>
    <row r="7878" spans="21:22" ht="15.75">
      <c r="U7878" s="196"/>
      <c r="V7878" s="196"/>
    </row>
    <row r="7879" spans="21:22" ht="15.75">
      <c r="U7879" s="196"/>
      <c r="V7879" s="196"/>
    </row>
    <row r="7880" spans="21:22" ht="15.75">
      <c r="U7880" s="196"/>
      <c r="V7880" s="196"/>
    </row>
    <row r="7881" spans="21:22" ht="15.75">
      <c r="U7881" s="196"/>
      <c r="V7881" s="196"/>
    </row>
    <row r="7882" spans="21:22" ht="15.75">
      <c r="U7882" s="196"/>
      <c r="V7882" s="196"/>
    </row>
    <row r="7883" spans="21:22" ht="15.75">
      <c r="U7883" s="196"/>
      <c r="V7883" s="196"/>
    </row>
    <row r="7884" spans="21:22" ht="15.75">
      <c r="U7884" s="196"/>
      <c r="V7884" s="196"/>
    </row>
    <row r="7885" spans="21:22" ht="15.75">
      <c r="U7885" s="196"/>
      <c r="V7885" s="196"/>
    </row>
    <row r="7886" spans="21:22" ht="15.75">
      <c r="U7886" s="196"/>
      <c r="V7886" s="196"/>
    </row>
    <row r="7887" spans="21:22" ht="15.75">
      <c r="U7887" s="196"/>
      <c r="V7887" s="196"/>
    </row>
    <row r="7888" spans="21:22" ht="15.75">
      <c r="U7888" s="196"/>
      <c r="V7888" s="196"/>
    </row>
    <row r="7889" spans="21:22" ht="15.75">
      <c r="U7889" s="196"/>
      <c r="V7889" s="196"/>
    </row>
    <row r="7890" spans="21:22" ht="15.75">
      <c r="U7890" s="196"/>
      <c r="V7890" s="196"/>
    </row>
    <row r="7891" spans="21:22" ht="15.75">
      <c r="U7891" s="196"/>
      <c r="V7891" s="196"/>
    </row>
    <row r="7892" spans="21:22" ht="15.75">
      <c r="U7892" s="196"/>
      <c r="V7892" s="196"/>
    </row>
    <row r="7893" spans="21:22" ht="15.75">
      <c r="U7893" s="196"/>
      <c r="V7893" s="196"/>
    </row>
    <row r="7894" spans="21:22" ht="15.75">
      <c r="U7894" s="196"/>
      <c r="V7894" s="196"/>
    </row>
    <row r="7895" spans="21:22" ht="15.75">
      <c r="U7895" s="196"/>
      <c r="V7895" s="196"/>
    </row>
    <row r="7896" spans="21:22" ht="15.75">
      <c r="U7896" s="196"/>
      <c r="V7896" s="196"/>
    </row>
    <row r="7897" spans="21:22" ht="15.75">
      <c r="U7897" s="196"/>
      <c r="V7897" s="196"/>
    </row>
    <row r="7898" spans="21:22" ht="15.75">
      <c r="U7898" s="196"/>
      <c r="V7898" s="196"/>
    </row>
    <row r="7899" spans="21:22" ht="15.75">
      <c r="U7899" s="196"/>
      <c r="V7899" s="196"/>
    </row>
    <row r="7900" spans="21:22" ht="15.75">
      <c r="U7900" s="196"/>
      <c r="V7900" s="196"/>
    </row>
    <row r="7901" spans="21:22" ht="15.75">
      <c r="U7901" s="196"/>
      <c r="V7901" s="196"/>
    </row>
    <row r="7902" spans="21:22" ht="15.75">
      <c r="U7902" s="196"/>
      <c r="V7902" s="196"/>
    </row>
    <row r="7903" spans="21:22" ht="15.75">
      <c r="U7903" s="196"/>
      <c r="V7903" s="196"/>
    </row>
    <row r="7904" spans="21:22" ht="15.75">
      <c r="U7904" s="196"/>
      <c r="V7904" s="196"/>
    </row>
    <row r="7905" spans="21:22" ht="15.75">
      <c r="U7905" s="196"/>
      <c r="V7905" s="196"/>
    </row>
    <row r="7906" spans="21:22" ht="15.75">
      <c r="U7906" s="196"/>
      <c r="V7906" s="196"/>
    </row>
    <row r="7907" spans="21:22" ht="15.75">
      <c r="U7907" s="196"/>
      <c r="V7907" s="196"/>
    </row>
    <row r="7908" spans="21:22" ht="15.75">
      <c r="U7908" s="196"/>
      <c r="V7908" s="196"/>
    </row>
    <row r="7909" spans="21:22" ht="15.75">
      <c r="U7909" s="196"/>
      <c r="V7909" s="196"/>
    </row>
    <row r="7910" spans="21:22" ht="15.75">
      <c r="U7910" s="196"/>
      <c r="V7910" s="196"/>
    </row>
    <row r="7911" spans="21:22" ht="15.75">
      <c r="U7911" s="196"/>
      <c r="V7911" s="196"/>
    </row>
    <row r="7912" spans="21:22" ht="15.75">
      <c r="U7912" s="196"/>
      <c r="V7912" s="196"/>
    </row>
    <row r="7913" spans="21:22" ht="15.75">
      <c r="U7913" s="196"/>
      <c r="V7913" s="196"/>
    </row>
    <row r="7914" spans="21:22" ht="15.75">
      <c r="U7914" s="196"/>
      <c r="V7914" s="196"/>
    </row>
    <row r="7915" spans="21:22" ht="15.75">
      <c r="U7915" s="196"/>
      <c r="V7915" s="196"/>
    </row>
    <row r="7916" spans="21:22" ht="15.75">
      <c r="U7916" s="196"/>
      <c r="V7916" s="196"/>
    </row>
    <row r="7917" spans="21:22" ht="15.75">
      <c r="U7917" s="196"/>
      <c r="V7917" s="196"/>
    </row>
    <row r="7918" spans="21:22" ht="15.75">
      <c r="U7918" s="196"/>
      <c r="V7918" s="196"/>
    </row>
    <row r="7919" spans="21:22" ht="15.75">
      <c r="U7919" s="196"/>
      <c r="V7919" s="196"/>
    </row>
    <row r="7920" spans="21:22" ht="15.75">
      <c r="U7920" s="196"/>
      <c r="V7920" s="196"/>
    </row>
    <row r="7921" spans="21:22" ht="15.75">
      <c r="U7921" s="196"/>
      <c r="V7921" s="196"/>
    </row>
    <row r="7922" spans="21:22" ht="15.75">
      <c r="U7922" s="196"/>
      <c r="V7922" s="196"/>
    </row>
    <row r="7923" spans="21:22" ht="15.75">
      <c r="U7923" s="196"/>
      <c r="V7923" s="196"/>
    </row>
    <row r="7924" spans="21:22" ht="15.75">
      <c r="U7924" s="196"/>
      <c r="V7924" s="196"/>
    </row>
    <row r="7925" spans="21:22" ht="15.75">
      <c r="U7925" s="196"/>
      <c r="V7925" s="196"/>
    </row>
    <row r="7926" spans="21:22" ht="15.75">
      <c r="U7926" s="196"/>
      <c r="V7926" s="196"/>
    </row>
    <row r="7927" spans="21:22" ht="15.75">
      <c r="U7927" s="196"/>
      <c r="V7927" s="196"/>
    </row>
    <row r="7928" spans="21:22" ht="15.75">
      <c r="U7928" s="196"/>
      <c r="V7928" s="196"/>
    </row>
    <row r="7929" spans="21:22" ht="15.75">
      <c r="U7929" s="196"/>
      <c r="V7929" s="196"/>
    </row>
    <row r="7930" spans="21:22" ht="15.75">
      <c r="U7930" s="196"/>
      <c r="V7930" s="196"/>
    </row>
    <row r="7931" spans="21:22" ht="15.75">
      <c r="U7931" s="196"/>
      <c r="V7931" s="196"/>
    </row>
    <row r="7932" spans="21:22" ht="15.75">
      <c r="U7932" s="196"/>
      <c r="V7932" s="196"/>
    </row>
    <row r="7933" spans="21:22" ht="15.75">
      <c r="U7933" s="196"/>
      <c r="V7933" s="196"/>
    </row>
    <row r="7934" spans="21:22" ht="15.75">
      <c r="U7934" s="196"/>
      <c r="V7934" s="196"/>
    </row>
    <row r="7935" spans="21:22" ht="15.75">
      <c r="U7935" s="196"/>
      <c r="V7935" s="196"/>
    </row>
    <row r="7936" spans="21:22" ht="15.75">
      <c r="U7936" s="196"/>
      <c r="V7936" s="196"/>
    </row>
    <row r="7937" spans="21:22" ht="15.75">
      <c r="U7937" s="196"/>
      <c r="V7937" s="196"/>
    </row>
    <row r="7938" spans="21:22" ht="15.75">
      <c r="U7938" s="196"/>
      <c r="V7938" s="196"/>
    </row>
    <row r="7939" spans="21:22" ht="15.75">
      <c r="U7939" s="196"/>
      <c r="V7939" s="196"/>
    </row>
    <row r="7940" spans="21:22" ht="15.75">
      <c r="U7940" s="196"/>
      <c r="V7940" s="196"/>
    </row>
    <row r="7941" spans="21:22" ht="15.75">
      <c r="U7941" s="196"/>
      <c r="V7941" s="196"/>
    </row>
    <row r="7942" spans="21:22" ht="15.75">
      <c r="U7942" s="196"/>
      <c r="V7942" s="196"/>
    </row>
    <row r="7943" spans="21:22" ht="15.75">
      <c r="U7943" s="196"/>
      <c r="V7943" s="196"/>
    </row>
    <row r="7944" spans="21:22" ht="15.75">
      <c r="U7944" s="196"/>
      <c r="V7944" s="196"/>
    </row>
    <row r="7945" spans="21:22" ht="15.75">
      <c r="U7945" s="196"/>
      <c r="V7945" s="196"/>
    </row>
    <row r="7946" spans="21:22" ht="15.75">
      <c r="U7946" s="196"/>
      <c r="V7946" s="196"/>
    </row>
    <row r="7947" spans="21:22" ht="15.75">
      <c r="U7947" s="196"/>
      <c r="V7947" s="196"/>
    </row>
    <row r="7948" spans="21:22" ht="15.75">
      <c r="U7948" s="196"/>
      <c r="V7948" s="196"/>
    </row>
    <row r="7949" spans="21:22" ht="15.75">
      <c r="U7949" s="196"/>
      <c r="V7949" s="196"/>
    </row>
    <row r="7950" spans="21:22" ht="15.75">
      <c r="U7950" s="196"/>
      <c r="V7950" s="196"/>
    </row>
    <row r="7951" spans="21:22" ht="15.75">
      <c r="U7951" s="196"/>
      <c r="V7951" s="196"/>
    </row>
    <row r="7952" spans="21:22" ht="15.75">
      <c r="U7952" s="196"/>
      <c r="V7952" s="196"/>
    </row>
    <row r="7953" spans="21:22" ht="15.75">
      <c r="U7953" s="196"/>
      <c r="V7953" s="196"/>
    </row>
    <row r="7954" spans="21:22" ht="15.75">
      <c r="U7954" s="196"/>
      <c r="V7954" s="196"/>
    </row>
    <row r="7955" spans="21:22" ht="15.75">
      <c r="U7955" s="196"/>
      <c r="V7955" s="196"/>
    </row>
    <row r="7956" spans="21:22" ht="15.75">
      <c r="U7956" s="196"/>
      <c r="V7956" s="196"/>
    </row>
    <row r="7957" spans="21:22" ht="15.75">
      <c r="U7957" s="196"/>
      <c r="V7957" s="196"/>
    </row>
    <row r="7958" spans="21:22" ht="15.75">
      <c r="U7958" s="196"/>
      <c r="V7958" s="196"/>
    </row>
    <row r="7959" spans="21:22" ht="15.75">
      <c r="U7959" s="196"/>
      <c r="V7959" s="196"/>
    </row>
    <row r="7960" spans="21:22" ht="15.75">
      <c r="U7960" s="196"/>
      <c r="V7960" s="196"/>
    </row>
    <row r="7961" spans="21:22" ht="15.75">
      <c r="U7961" s="196"/>
      <c r="V7961" s="196"/>
    </row>
    <row r="7962" spans="21:22" ht="15.75">
      <c r="U7962" s="196"/>
      <c r="V7962" s="196"/>
    </row>
    <row r="7963" spans="21:22" ht="15.75">
      <c r="U7963" s="196"/>
      <c r="V7963" s="196"/>
    </row>
    <row r="7964" spans="21:22" ht="15.75">
      <c r="U7964" s="196"/>
      <c r="V7964" s="196"/>
    </row>
    <row r="7965" spans="21:22" ht="15.75">
      <c r="U7965" s="196"/>
      <c r="V7965" s="196"/>
    </row>
    <row r="7966" spans="21:22" ht="15.75">
      <c r="U7966" s="196"/>
      <c r="V7966" s="196"/>
    </row>
    <row r="7967" spans="21:22" ht="15.75">
      <c r="U7967" s="196"/>
      <c r="V7967" s="196"/>
    </row>
    <row r="7968" spans="21:22" ht="15.75">
      <c r="U7968" s="196"/>
      <c r="V7968" s="196"/>
    </row>
    <row r="7969" spans="21:22" ht="15.75">
      <c r="U7969" s="196"/>
      <c r="V7969" s="196"/>
    </row>
    <row r="7970" spans="21:22" ht="15.75">
      <c r="U7970" s="196"/>
      <c r="V7970" s="196"/>
    </row>
    <row r="7971" spans="21:22" ht="15.75">
      <c r="U7971" s="196"/>
      <c r="V7971" s="196"/>
    </row>
    <row r="7972" spans="21:22" ht="15.75">
      <c r="U7972" s="196"/>
      <c r="V7972" s="196"/>
    </row>
    <row r="7973" spans="21:22" ht="15.75">
      <c r="U7973" s="196"/>
      <c r="V7973" s="196"/>
    </row>
    <row r="7974" spans="21:22" ht="15.75">
      <c r="U7974" s="196"/>
      <c r="V7974" s="196"/>
    </row>
    <row r="7975" spans="21:22" ht="15.75">
      <c r="U7975" s="196"/>
      <c r="V7975" s="196"/>
    </row>
    <row r="7976" spans="21:22" ht="15.75">
      <c r="U7976" s="196"/>
      <c r="V7976" s="196"/>
    </row>
    <row r="7977" spans="21:22" ht="15.75">
      <c r="U7977" s="196"/>
      <c r="V7977" s="196"/>
    </row>
    <row r="7978" spans="21:22" ht="15.75">
      <c r="U7978" s="196"/>
      <c r="V7978" s="196"/>
    </row>
    <row r="7979" spans="21:22" ht="15.75">
      <c r="U7979" s="196"/>
      <c r="V7979" s="196"/>
    </row>
    <row r="7980" spans="21:22" ht="15.75">
      <c r="U7980" s="196"/>
      <c r="V7980" s="196"/>
    </row>
    <row r="7981" spans="21:22" ht="15.75">
      <c r="U7981" s="196"/>
      <c r="V7981" s="196"/>
    </row>
    <row r="7982" spans="21:22" ht="15.75">
      <c r="U7982" s="196"/>
      <c r="V7982" s="196"/>
    </row>
    <row r="7983" spans="21:22" ht="15.75">
      <c r="U7983" s="196"/>
      <c r="V7983" s="196"/>
    </row>
    <row r="7984" spans="21:22" ht="15.75">
      <c r="U7984" s="196"/>
      <c r="V7984" s="196"/>
    </row>
    <row r="7985" spans="21:22" ht="15.75">
      <c r="U7985" s="196"/>
      <c r="V7985" s="196"/>
    </row>
    <row r="7986" spans="21:22" ht="15.75">
      <c r="U7986" s="196"/>
      <c r="V7986" s="196"/>
    </row>
    <row r="7987" spans="21:22" ht="15.75">
      <c r="U7987" s="196"/>
      <c r="V7987" s="196"/>
    </row>
    <row r="7988" spans="21:22" ht="15.75">
      <c r="U7988" s="196"/>
      <c r="V7988" s="196"/>
    </row>
    <row r="7989" spans="21:22" ht="15.75">
      <c r="U7989" s="196"/>
      <c r="V7989" s="196"/>
    </row>
    <row r="7990" spans="21:22" ht="15.75">
      <c r="U7990" s="196"/>
      <c r="V7990" s="196"/>
    </row>
    <row r="7991" spans="21:22" ht="15.75">
      <c r="U7991" s="196"/>
      <c r="V7991" s="196"/>
    </row>
    <row r="7992" spans="21:22" ht="15.75">
      <c r="U7992" s="196"/>
      <c r="V7992" s="196"/>
    </row>
    <row r="7993" spans="21:22" ht="15.75">
      <c r="U7993" s="196"/>
      <c r="V7993" s="196"/>
    </row>
    <row r="7994" spans="21:22" ht="15.75">
      <c r="U7994" s="196"/>
      <c r="V7994" s="196"/>
    </row>
    <row r="7995" spans="21:22" ht="15.75">
      <c r="U7995" s="196"/>
      <c r="V7995" s="196"/>
    </row>
    <row r="7996" spans="21:22" ht="15.75">
      <c r="U7996" s="196"/>
      <c r="V7996" s="196"/>
    </row>
    <row r="7997" spans="21:22" ht="15.75">
      <c r="U7997" s="196"/>
      <c r="V7997" s="196"/>
    </row>
    <row r="7998" spans="21:22" ht="15.75">
      <c r="U7998" s="196"/>
      <c r="V7998" s="196"/>
    </row>
    <row r="7999" spans="21:22" ht="15.75">
      <c r="U7999" s="196"/>
      <c r="V7999" s="196"/>
    </row>
    <row r="8000" spans="21:22" ht="15.75">
      <c r="U8000" s="196"/>
      <c r="V8000" s="196"/>
    </row>
    <row r="8001" spans="21:22" ht="15.75">
      <c r="U8001" s="196"/>
      <c r="V8001" s="196"/>
    </row>
    <row r="8002" spans="21:22" ht="15.75">
      <c r="U8002" s="196"/>
      <c r="V8002" s="196"/>
    </row>
    <row r="8003" spans="21:22" ht="15.75">
      <c r="U8003" s="196"/>
      <c r="V8003" s="196"/>
    </row>
    <row r="8004" spans="21:22" ht="15.75">
      <c r="U8004" s="196"/>
      <c r="V8004" s="196"/>
    </row>
    <row r="8005" spans="21:22" ht="15.75">
      <c r="U8005" s="196"/>
      <c r="V8005" s="196"/>
    </row>
    <row r="8006" spans="21:22" ht="15.75">
      <c r="U8006" s="196"/>
      <c r="V8006" s="196"/>
    </row>
    <row r="8007" spans="21:22" ht="15.75">
      <c r="U8007" s="196"/>
      <c r="V8007" s="196"/>
    </row>
    <row r="8008" spans="21:22" ht="15.75">
      <c r="U8008" s="196"/>
      <c r="V8008" s="196"/>
    </row>
    <row r="8009" spans="21:22" ht="15.75">
      <c r="U8009" s="196"/>
      <c r="V8009" s="196"/>
    </row>
    <row r="8010" spans="21:22" ht="15.75">
      <c r="U8010" s="196"/>
      <c r="V8010" s="196"/>
    </row>
    <row r="8011" spans="21:22" ht="15.75">
      <c r="U8011" s="196"/>
      <c r="V8011" s="196"/>
    </row>
    <row r="8012" spans="21:22" ht="15.75">
      <c r="U8012" s="196"/>
      <c r="V8012" s="196"/>
    </row>
    <row r="8013" spans="21:22" ht="15.75">
      <c r="U8013" s="196"/>
      <c r="V8013" s="196"/>
    </row>
    <row r="8014" spans="21:22" ht="15.75">
      <c r="U8014" s="196"/>
      <c r="V8014" s="196"/>
    </row>
    <row r="8015" spans="21:22" ht="15.75">
      <c r="U8015" s="196"/>
      <c r="V8015" s="196"/>
    </row>
    <row r="8016" spans="21:22" ht="15.75">
      <c r="U8016" s="196"/>
      <c r="V8016" s="196"/>
    </row>
    <row r="8017" spans="21:22" ht="15.75">
      <c r="U8017" s="196"/>
      <c r="V8017" s="196"/>
    </row>
    <row r="8018" spans="21:22" ht="15.75">
      <c r="U8018" s="196"/>
      <c r="V8018" s="196"/>
    </row>
    <row r="8019" spans="21:22" ht="15.75">
      <c r="U8019" s="196"/>
      <c r="V8019" s="196"/>
    </row>
    <row r="8020" spans="21:22" ht="15.75">
      <c r="U8020" s="196"/>
      <c r="V8020" s="196"/>
    </row>
    <row r="8021" spans="21:22" ht="15.75">
      <c r="U8021" s="196"/>
      <c r="V8021" s="196"/>
    </row>
    <row r="8022" spans="21:22" ht="15.75">
      <c r="U8022" s="196"/>
      <c r="V8022" s="196"/>
    </row>
    <row r="8023" spans="21:22" ht="15.75">
      <c r="U8023" s="196"/>
      <c r="V8023" s="196"/>
    </row>
    <row r="8024" spans="21:22" ht="15.75">
      <c r="U8024" s="196"/>
      <c r="V8024" s="196"/>
    </row>
    <row r="8025" spans="21:22" ht="15.75">
      <c r="U8025" s="196"/>
      <c r="V8025" s="196"/>
    </row>
    <row r="8026" spans="21:22" ht="15.75">
      <c r="U8026" s="196"/>
      <c r="V8026" s="196"/>
    </row>
    <row r="8027" spans="21:22" ht="15.75">
      <c r="U8027" s="196"/>
      <c r="V8027" s="196"/>
    </row>
    <row r="8028" spans="21:22" ht="15.75">
      <c r="U8028" s="196"/>
      <c r="V8028" s="196"/>
    </row>
    <row r="8029" spans="21:22" ht="15.75">
      <c r="U8029" s="196"/>
      <c r="V8029" s="196"/>
    </row>
    <row r="8030" spans="21:22" ht="15.75">
      <c r="U8030" s="196"/>
      <c r="V8030" s="196"/>
    </row>
    <row r="8031" spans="21:22" ht="15.75">
      <c r="U8031" s="196"/>
      <c r="V8031" s="196"/>
    </row>
    <row r="8032" spans="21:22" ht="15.75">
      <c r="U8032" s="196"/>
      <c r="V8032" s="196"/>
    </row>
    <row r="8033" spans="21:22" ht="15.75">
      <c r="U8033" s="196"/>
      <c r="V8033" s="196"/>
    </row>
    <row r="8034" spans="21:22" ht="15.75">
      <c r="U8034" s="196"/>
      <c r="V8034" s="196"/>
    </row>
    <row r="8035" spans="21:22" ht="15.75">
      <c r="U8035" s="196"/>
      <c r="V8035" s="196"/>
    </row>
    <row r="8036" spans="21:22" ht="15.75">
      <c r="U8036" s="196"/>
      <c r="V8036" s="196"/>
    </row>
    <row r="8037" spans="21:22" ht="15.75">
      <c r="U8037" s="196"/>
      <c r="V8037" s="196"/>
    </row>
    <row r="8038" spans="21:22" ht="15.75">
      <c r="U8038" s="196"/>
      <c r="V8038" s="196"/>
    </row>
    <row r="8039" spans="21:22" ht="15.75">
      <c r="U8039" s="196"/>
      <c r="V8039" s="196"/>
    </row>
    <row r="8040" spans="21:22" ht="15.75">
      <c r="U8040" s="196"/>
      <c r="V8040" s="196"/>
    </row>
    <row r="8041" spans="21:22" ht="15.75">
      <c r="U8041" s="196"/>
      <c r="V8041" s="196"/>
    </row>
    <row r="8042" spans="21:22" ht="15.75">
      <c r="U8042" s="196"/>
      <c r="V8042" s="196"/>
    </row>
    <row r="8043" spans="21:22" ht="15.75">
      <c r="U8043" s="196"/>
      <c r="V8043" s="196"/>
    </row>
    <row r="8044" spans="21:22" ht="15.75">
      <c r="U8044" s="196"/>
      <c r="V8044" s="196"/>
    </row>
    <row r="8045" spans="21:22" ht="15.75">
      <c r="U8045" s="196"/>
      <c r="V8045" s="196"/>
    </row>
    <row r="8046" spans="21:22" ht="15.75">
      <c r="U8046" s="196"/>
      <c r="V8046" s="196"/>
    </row>
    <row r="8047" spans="21:22" ht="15.75">
      <c r="U8047" s="196"/>
      <c r="V8047" s="196"/>
    </row>
    <row r="8048" spans="21:22" ht="15.75">
      <c r="U8048" s="196"/>
      <c r="V8048" s="196"/>
    </row>
    <row r="8049" spans="21:22" ht="15.75">
      <c r="U8049" s="196"/>
      <c r="V8049" s="196"/>
    </row>
    <row r="8050" spans="21:22" ht="15.75">
      <c r="U8050" s="196"/>
      <c r="V8050" s="196"/>
    </row>
    <row r="8051" spans="21:22" ht="15.75">
      <c r="U8051" s="196"/>
      <c r="V8051" s="196"/>
    </row>
    <row r="8052" spans="21:22" ht="15.75">
      <c r="U8052" s="196"/>
      <c r="V8052" s="196"/>
    </row>
    <row r="8053" spans="21:22" ht="15.75">
      <c r="U8053" s="196"/>
      <c r="V8053" s="196"/>
    </row>
    <row r="8054" spans="21:22" ht="15.75">
      <c r="U8054" s="196"/>
      <c r="V8054" s="196"/>
    </row>
    <row r="8055" spans="21:22" ht="15.75">
      <c r="U8055" s="196"/>
      <c r="V8055" s="196"/>
    </row>
    <row r="8056" spans="21:22" ht="15.75">
      <c r="U8056" s="196"/>
      <c r="V8056" s="196"/>
    </row>
    <row r="8057" spans="21:22" ht="15.75">
      <c r="U8057" s="196"/>
      <c r="V8057" s="196"/>
    </row>
    <row r="8058" spans="21:22" ht="15.75">
      <c r="U8058" s="196"/>
      <c r="V8058" s="196"/>
    </row>
    <row r="8059" spans="21:22" ht="15.75">
      <c r="U8059" s="196"/>
      <c r="V8059" s="196"/>
    </row>
    <row r="8060" spans="21:22" ht="15.75">
      <c r="U8060" s="196"/>
      <c r="V8060" s="196"/>
    </row>
    <row r="8061" spans="21:22" ht="15.75">
      <c r="U8061" s="196"/>
      <c r="V8061" s="196"/>
    </row>
    <row r="8062" spans="21:22" ht="15.75">
      <c r="U8062" s="196"/>
      <c r="V8062" s="196"/>
    </row>
    <row r="8063" spans="21:22" ht="15.75">
      <c r="U8063" s="196"/>
      <c r="V8063" s="196"/>
    </row>
    <row r="8064" spans="21:22" ht="15.75">
      <c r="U8064" s="196"/>
      <c r="V8064" s="196"/>
    </row>
    <row r="8065" spans="21:22" ht="15.75">
      <c r="U8065" s="196"/>
      <c r="V8065" s="196"/>
    </row>
    <row r="8066" spans="21:22" ht="15.75">
      <c r="U8066" s="196"/>
      <c r="V8066" s="196"/>
    </row>
    <row r="8067" spans="21:22" ht="15.75">
      <c r="U8067" s="196"/>
      <c r="V8067" s="196"/>
    </row>
    <row r="8068" spans="21:22" ht="15.75">
      <c r="U8068" s="196"/>
      <c r="V8068" s="196"/>
    </row>
    <row r="8069" spans="21:22" ht="15.75">
      <c r="U8069" s="196"/>
      <c r="V8069" s="196"/>
    </row>
    <row r="8070" spans="21:22" ht="15.75">
      <c r="U8070" s="196"/>
      <c r="V8070" s="196"/>
    </row>
    <row r="8071" spans="21:22" ht="15.75">
      <c r="U8071" s="196"/>
      <c r="V8071" s="196"/>
    </row>
    <row r="8072" spans="21:22" ht="15.75">
      <c r="U8072" s="196"/>
      <c r="V8072" s="196"/>
    </row>
    <row r="8073" spans="21:22" ht="15.75">
      <c r="U8073" s="196"/>
      <c r="V8073" s="196"/>
    </row>
    <row r="8074" spans="21:22" ht="15.75">
      <c r="U8074" s="196"/>
      <c r="V8074" s="196"/>
    </row>
    <row r="8075" spans="21:22" ht="15.75">
      <c r="U8075" s="196"/>
      <c r="V8075" s="196"/>
    </row>
    <row r="8076" spans="21:22" ht="15.75">
      <c r="U8076" s="196"/>
      <c r="V8076" s="196"/>
    </row>
    <row r="8077" spans="21:22" ht="15.75">
      <c r="U8077" s="196"/>
      <c r="V8077" s="196"/>
    </row>
    <row r="8078" spans="21:22" ht="15.75">
      <c r="U8078" s="196"/>
      <c r="V8078" s="196"/>
    </row>
    <row r="8079" spans="21:22" ht="15.75">
      <c r="U8079" s="196"/>
      <c r="V8079" s="196"/>
    </row>
    <row r="8080" spans="21:22" ht="15.75">
      <c r="U8080" s="196"/>
      <c r="V8080" s="196"/>
    </row>
    <row r="8081" spans="21:22" ht="15.75">
      <c r="U8081" s="196"/>
      <c r="V8081" s="196"/>
    </row>
    <row r="8082" spans="21:22" ht="15.75">
      <c r="U8082" s="196"/>
      <c r="V8082" s="196"/>
    </row>
    <row r="8083" spans="21:22" ht="15.75">
      <c r="U8083" s="196"/>
      <c r="V8083" s="196"/>
    </row>
    <row r="8084" spans="21:22" ht="15.75">
      <c r="U8084" s="196"/>
      <c r="V8084" s="196"/>
    </row>
    <row r="8085" spans="21:22" ht="15.75">
      <c r="U8085" s="196"/>
      <c r="V8085" s="196"/>
    </row>
    <row r="8086" spans="21:22" ht="15.75">
      <c r="U8086" s="196"/>
      <c r="V8086" s="196"/>
    </row>
    <row r="8087" spans="21:22" ht="15.75">
      <c r="U8087" s="196"/>
      <c r="V8087" s="196"/>
    </row>
    <row r="8088" spans="21:22" ht="15.75">
      <c r="U8088" s="196"/>
      <c r="V8088" s="196"/>
    </row>
    <row r="8089" spans="21:22" ht="15.75">
      <c r="U8089" s="196"/>
      <c r="V8089" s="196"/>
    </row>
    <row r="8090" spans="21:22" ht="15.75">
      <c r="U8090" s="196"/>
      <c r="V8090" s="196"/>
    </row>
    <row r="8091" spans="21:22" ht="15.75">
      <c r="U8091" s="196"/>
      <c r="V8091" s="196"/>
    </row>
    <row r="8092" spans="21:22" ht="15.75">
      <c r="U8092" s="196"/>
      <c r="V8092" s="196"/>
    </row>
    <row r="8093" spans="21:22" ht="15.75">
      <c r="U8093" s="196"/>
      <c r="V8093" s="196"/>
    </row>
    <row r="8094" spans="21:22" ht="15.75">
      <c r="U8094" s="196"/>
      <c r="V8094" s="196"/>
    </row>
    <row r="8095" spans="21:22" ht="15.75">
      <c r="U8095" s="196"/>
      <c r="V8095" s="196"/>
    </row>
    <row r="8096" spans="21:22" ht="15.75">
      <c r="U8096" s="196"/>
      <c r="V8096" s="196"/>
    </row>
    <row r="8097" spans="21:22" ht="15.75">
      <c r="U8097" s="196"/>
      <c r="V8097" s="196"/>
    </row>
    <row r="8098" spans="21:22" ht="15.75">
      <c r="U8098" s="196"/>
      <c r="V8098" s="196"/>
    </row>
    <row r="8099" spans="21:22" ht="15.75">
      <c r="U8099" s="196"/>
      <c r="V8099" s="196"/>
    </row>
    <row r="8100" spans="21:22" ht="15.75">
      <c r="U8100" s="196"/>
      <c r="V8100" s="196"/>
    </row>
    <row r="8101" spans="21:22" ht="15.75">
      <c r="U8101" s="196"/>
      <c r="V8101" s="196"/>
    </row>
    <row r="8102" spans="21:22" ht="15.75">
      <c r="U8102" s="196"/>
      <c r="V8102" s="196"/>
    </row>
    <row r="8103" spans="21:22" ht="15.75">
      <c r="U8103" s="196"/>
      <c r="V8103" s="196"/>
    </row>
    <row r="8104" spans="21:22" ht="15.75">
      <c r="U8104" s="196"/>
      <c r="V8104" s="196"/>
    </row>
    <row r="8105" spans="21:22" ht="15.75">
      <c r="U8105" s="196"/>
      <c r="V8105" s="196"/>
    </row>
    <row r="8106" spans="21:22" ht="15.75">
      <c r="U8106" s="196"/>
      <c r="V8106" s="196"/>
    </row>
    <row r="8107" spans="21:22" ht="15.75">
      <c r="U8107" s="196"/>
      <c r="V8107" s="196"/>
    </row>
    <row r="8108" spans="21:22" ht="15.75">
      <c r="U8108" s="196"/>
      <c r="V8108" s="196"/>
    </row>
    <row r="8109" spans="21:22" ht="15.75">
      <c r="U8109" s="196"/>
      <c r="V8109" s="196"/>
    </row>
    <row r="8110" spans="21:22" ht="15.75">
      <c r="U8110" s="196"/>
      <c r="V8110" s="196"/>
    </row>
    <row r="8111" spans="21:22" ht="15.75">
      <c r="U8111" s="196"/>
      <c r="V8111" s="196"/>
    </row>
    <row r="8112" spans="21:22" ht="15.75">
      <c r="U8112" s="196"/>
      <c r="V8112" s="196"/>
    </row>
    <row r="8113" spans="21:22" ht="15.75">
      <c r="U8113" s="196"/>
      <c r="V8113" s="196"/>
    </row>
    <row r="8114" spans="21:22" ht="15.75">
      <c r="U8114" s="196"/>
      <c r="V8114" s="196"/>
    </row>
    <row r="8115" spans="21:22" ht="15.75">
      <c r="U8115" s="196"/>
      <c r="V8115" s="196"/>
    </row>
    <row r="8116" spans="21:22" ht="15.75">
      <c r="U8116" s="196"/>
      <c r="V8116" s="196"/>
    </row>
    <row r="8117" spans="21:22" ht="15.75">
      <c r="U8117" s="196"/>
      <c r="V8117" s="196"/>
    </row>
    <row r="8118" spans="21:22" ht="15.75">
      <c r="U8118" s="196"/>
      <c r="V8118" s="196"/>
    </row>
    <row r="8119" spans="21:22" ht="15.75">
      <c r="U8119" s="196"/>
      <c r="V8119" s="196"/>
    </row>
    <row r="8120" spans="21:22" ht="15.75">
      <c r="U8120" s="196"/>
      <c r="V8120" s="196"/>
    </row>
    <row r="8121" spans="21:22" ht="15.75">
      <c r="U8121" s="196"/>
      <c r="V8121" s="196"/>
    </row>
    <row r="8122" spans="21:22" ht="15.75">
      <c r="U8122" s="196"/>
      <c r="V8122" s="196"/>
    </row>
    <row r="8123" spans="21:22" ht="15.75">
      <c r="U8123" s="196"/>
      <c r="V8123" s="196"/>
    </row>
    <row r="8124" spans="21:22" ht="15.75">
      <c r="U8124" s="196"/>
      <c r="V8124" s="196"/>
    </row>
    <row r="8125" spans="21:22" ht="15.75">
      <c r="U8125" s="196"/>
      <c r="V8125" s="196"/>
    </row>
    <row r="8126" spans="21:22" ht="15.75">
      <c r="U8126" s="196"/>
      <c r="V8126" s="196"/>
    </row>
    <row r="8127" spans="21:22" ht="15.75">
      <c r="U8127" s="196"/>
      <c r="V8127" s="196"/>
    </row>
    <row r="8128" spans="21:22" ht="15.75">
      <c r="U8128" s="196"/>
      <c r="V8128" s="196"/>
    </row>
    <row r="8129" spans="21:22" ht="15.75">
      <c r="U8129" s="196"/>
      <c r="V8129" s="196"/>
    </row>
    <row r="8130" spans="21:22" ht="15.75">
      <c r="U8130" s="196"/>
      <c r="V8130" s="196"/>
    </row>
    <row r="8131" spans="21:22" ht="15.75">
      <c r="U8131" s="196"/>
      <c r="V8131" s="196"/>
    </row>
    <row r="8132" spans="21:22" ht="15.75">
      <c r="U8132" s="196"/>
      <c r="V8132" s="196"/>
    </row>
    <row r="8133" spans="21:22" ht="15.75">
      <c r="U8133" s="196"/>
      <c r="V8133" s="196"/>
    </row>
    <row r="8134" spans="21:22" ht="15.75">
      <c r="U8134" s="196"/>
      <c r="V8134" s="196"/>
    </row>
    <row r="8135" spans="21:22" ht="15.75">
      <c r="U8135" s="196"/>
      <c r="V8135" s="196"/>
    </row>
    <row r="8136" spans="21:22" ht="15.75">
      <c r="U8136" s="196"/>
      <c r="V8136" s="196"/>
    </row>
    <row r="8137" spans="21:22" ht="15.75">
      <c r="U8137" s="196"/>
      <c r="V8137" s="196"/>
    </row>
    <row r="8138" spans="21:22" ht="15.75">
      <c r="U8138" s="196"/>
      <c r="V8138" s="196"/>
    </row>
    <row r="8139" spans="21:22" ht="15.75">
      <c r="U8139" s="196"/>
      <c r="V8139" s="196"/>
    </row>
    <row r="8140" spans="21:22" ht="15.75">
      <c r="U8140" s="196"/>
      <c r="V8140" s="196"/>
    </row>
    <row r="8141" spans="21:22" ht="15.75">
      <c r="U8141" s="196"/>
      <c r="V8141" s="196"/>
    </row>
    <row r="8142" spans="21:22" ht="15.75">
      <c r="U8142" s="196"/>
      <c r="V8142" s="196"/>
    </row>
    <row r="8143" spans="21:22" ht="15.75">
      <c r="U8143" s="196"/>
      <c r="V8143" s="196"/>
    </row>
    <row r="8144" spans="21:22" ht="15.75">
      <c r="U8144" s="196"/>
      <c r="V8144" s="196"/>
    </row>
    <row r="8145" spans="21:22" ht="15.75">
      <c r="U8145" s="196"/>
      <c r="V8145" s="196"/>
    </row>
    <row r="8146" spans="21:22" ht="15.75">
      <c r="U8146" s="196"/>
      <c r="V8146" s="196"/>
    </row>
    <row r="8147" spans="21:22" ht="15.75">
      <c r="U8147" s="196"/>
      <c r="V8147" s="196"/>
    </row>
    <row r="8148" spans="21:22" ht="15.75">
      <c r="U8148" s="196"/>
      <c r="V8148" s="196"/>
    </row>
    <row r="8149" spans="21:22" ht="15.75">
      <c r="U8149" s="196"/>
      <c r="V8149" s="196"/>
    </row>
    <row r="8150" spans="21:22" ht="15.75">
      <c r="U8150" s="196"/>
      <c r="V8150" s="196"/>
    </row>
    <row r="8151" spans="21:22" ht="15.75">
      <c r="U8151" s="196"/>
      <c r="V8151" s="196"/>
    </row>
    <row r="8152" spans="21:22" ht="15.75">
      <c r="U8152" s="196"/>
      <c r="V8152" s="196"/>
    </row>
    <row r="8153" spans="21:22" ht="15.75">
      <c r="U8153" s="196"/>
      <c r="V8153" s="196"/>
    </row>
    <row r="8154" spans="21:22" ht="15.75">
      <c r="U8154" s="196"/>
      <c r="V8154" s="196"/>
    </row>
    <row r="8155" spans="21:22" ht="15.75">
      <c r="U8155" s="196"/>
      <c r="V8155" s="196"/>
    </row>
    <row r="8156" spans="21:22" ht="15.75">
      <c r="U8156" s="196"/>
      <c r="V8156" s="196"/>
    </row>
    <row r="8157" spans="21:22" ht="15.75">
      <c r="U8157" s="196"/>
      <c r="V8157" s="196"/>
    </row>
    <row r="8158" spans="21:22" ht="15.75">
      <c r="U8158" s="196"/>
      <c r="V8158" s="196"/>
    </row>
    <row r="8159" spans="21:22" ht="15.75">
      <c r="U8159" s="196"/>
      <c r="V8159" s="196"/>
    </row>
    <row r="8160" spans="21:22" ht="15.75">
      <c r="U8160" s="196"/>
      <c r="V8160" s="196"/>
    </row>
    <row r="8161" spans="21:22" ht="15.75">
      <c r="U8161" s="196"/>
      <c r="V8161" s="196"/>
    </row>
    <row r="8162" spans="21:22" ht="15.75">
      <c r="U8162" s="196"/>
      <c r="V8162" s="196"/>
    </row>
    <row r="8163" spans="21:22" ht="15.75">
      <c r="U8163" s="196"/>
      <c r="V8163" s="196"/>
    </row>
    <row r="8164" spans="21:22" ht="15.75">
      <c r="U8164" s="196"/>
      <c r="V8164" s="196"/>
    </row>
    <row r="8165" spans="21:22" ht="15.75">
      <c r="U8165" s="196"/>
      <c r="V8165" s="196"/>
    </row>
    <row r="8166" spans="21:22" ht="15.75">
      <c r="U8166" s="196"/>
      <c r="V8166" s="196"/>
    </row>
    <row r="8167" spans="21:22" ht="15.75">
      <c r="U8167" s="196"/>
      <c r="V8167" s="196"/>
    </row>
    <row r="8168" spans="21:22" ht="15.75">
      <c r="U8168" s="196"/>
      <c r="V8168" s="196"/>
    </row>
    <row r="8169" spans="21:22" ht="15.75">
      <c r="U8169" s="196"/>
      <c r="V8169" s="196"/>
    </row>
    <row r="8170" spans="21:22" ht="15.75">
      <c r="U8170" s="196"/>
      <c r="V8170" s="196"/>
    </row>
    <row r="8171" spans="21:22" ht="15.75">
      <c r="U8171" s="196"/>
      <c r="V8171" s="196"/>
    </row>
    <row r="8172" spans="21:22" ht="15.75">
      <c r="U8172" s="196"/>
      <c r="V8172" s="196"/>
    </row>
    <row r="8173" spans="21:22" ht="15.75">
      <c r="U8173" s="196"/>
      <c r="V8173" s="196"/>
    </row>
    <row r="8174" spans="21:22" ht="15.75">
      <c r="U8174" s="196"/>
      <c r="V8174" s="196"/>
    </row>
    <row r="8175" spans="21:22" ht="15.75">
      <c r="U8175" s="196"/>
      <c r="V8175" s="196"/>
    </row>
    <row r="8176" spans="21:22" ht="15.75">
      <c r="U8176" s="196"/>
      <c r="V8176" s="196"/>
    </row>
    <row r="8177" spans="21:22" ht="15.75">
      <c r="U8177" s="196"/>
      <c r="V8177" s="196"/>
    </row>
    <row r="8178" spans="21:22" ht="15.75">
      <c r="U8178" s="196"/>
      <c r="V8178" s="196"/>
    </row>
    <row r="8179" spans="21:22" ht="15.75">
      <c r="U8179" s="196"/>
      <c r="V8179" s="196"/>
    </row>
    <row r="8180" spans="21:22" ht="15.75">
      <c r="U8180" s="196"/>
      <c r="V8180" s="196"/>
    </row>
    <row r="8181" spans="21:22" ht="15.75">
      <c r="U8181" s="196"/>
      <c r="V8181" s="196"/>
    </row>
    <row r="8182" spans="21:22" ht="15.75">
      <c r="U8182" s="196"/>
      <c r="V8182" s="196"/>
    </row>
    <row r="8183" spans="21:22" ht="15.75">
      <c r="U8183" s="196"/>
      <c r="V8183" s="196"/>
    </row>
    <row r="8184" spans="21:22" ht="15.75">
      <c r="U8184" s="196"/>
      <c r="V8184" s="196"/>
    </row>
    <row r="8185" spans="21:22" ht="15.75">
      <c r="U8185" s="196"/>
      <c r="V8185" s="196"/>
    </row>
    <row r="8186" spans="21:22" ht="15.75">
      <c r="U8186" s="196"/>
      <c r="V8186" s="196"/>
    </row>
    <row r="8187" spans="21:22" ht="15.75">
      <c r="U8187" s="196"/>
      <c r="V8187" s="196"/>
    </row>
    <row r="8188" spans="21:22" ht="15.75">
      <c r="U8188" s="196"/>
      <c r="V8188" s="196"/>
    </row>
    <row r="8189" spans="21:22" ht="15.75">
      <c r="U8189" s="196"/>
      <c r="V8189" s="196"/>
    </row>
    <row r="8190" spans="21:22" ht="15.75">
      <c r="U8190" s="196"/>
      <c r="V8190" s="196"/>
    </row>
    <row r="8191" spans="21:22" ht="15.75">
      <c r="U8191" s="196"/>
      <c r="V8191" s="196"/>
    </row>
    <row r="8192" spans="21:22" ht="15.75">
      <c r="U8192" s="196"/>
      <c r="V8192" s="196"/>
    </row>
    <row r="8193" spans="21:22" ht="15.75">
      <c r="U8193" s="196"/>
      <c r="V8193" s="196"/>
    </row>
    <row r="8194" spans="21:22" ht="15.75">
      <c r="U8194" s="196"/>
      <c r="V8194" s="196"/>
    </row>
    <row r="8195" spans="21:22" ht="15.75">
      <c r="U8195" s="196"/>
      <c r="V8195" s="196"/>
    </row>
    <row r="8196" spans="21:22" ht="15.75">
      <c r="U8196" s="196"/>
      <c r="V8196" s="196"/>
    </row>
    <row r="8197" spans="21:22" ht="15.75">
      <c r="U8197" s="196"/>
      <c r="V8197" s="196"/>
    </row>
    <row r="8198" spans="21:22" ht="15.75">
      <c r="U8198" s="196"/>
      <c r="V8198" s="196"/>
    </row>
    <row r="8199" spans="21:22" ht="15.75">
      <c r="U8199" s="196"/>
      <c r="V8199" s="196"/>
    </row>
    <row r="8200" spans="21:22" ht="15.75">
      <c r="U8200" s="196"/>
      <c r="V8200" s="196"/>
    </row>
    <row r="8201" spans="21:22" ht="15.75">
      <c r="U8201" s="196"/>
      <c r="V8201" s="196"/>
    </row>
    <row r="8202" spans="21:22" ht="15.75">
      <c r="U8202" s="196"/>
      <c r="V8202" s="196"/>
    </row>
    <row r="8203" spans="21:22" ht="15.75">
      <c r="U8203" s="196"/>
      <c r="V8203" s="196"/>
    </row>
    <row r="8204" spans="21:22" ht="15.75">
      <c r="U8204" s="196"/>
      <c r="V8204" s="196"/>
    </row>
    <row r="8205" spans="21:22" ht="15.75">
      <c r="U8205" s="196"/>
      <c r="V8205" s="196"/>
    </row>
    <row r="8206" spans="21:22" ht="15.75">
      <c r="U8206" s="196"/>
      <c r="V8206" s="196"/>
    </row>
    <row r="8207" spans="21:22" ht="15.75">
      <c r="U8207" s="196"/>
      <c r="V8207" s="196"/>
    </row>
    <row r="8208" spans="21:22" ht="15.75">
      <c r="U8208" s="196"/>
      <c r="V8208" s="196"/>
    </row>
    <row r="8209" spans="21:22" ht="15.75">
      <c r="U8209" s="196"/>
      <c r="V8209" s="196"/>
    </row>
    <row r="8210" spans="21:22" ht="15.75">
      <c r="U8210" s="196"/>
      <c r="V8210" s="196"/>
    </row>
    <row r="8211" spans="21:22" ht="15.75">
      <c r="U8211" s="196"/>
      <c r="V8211" s="196"/>
    </row>
    <row r="8212" spans="21:22" ht="15.75">
      <c r="U8212" s="196"/>
      <c r="V8212" s="196"/>
    </row>
    <row r="8213" spans="21:22" ht="15.75">
      <c r="U8213" s="196"/>
      <c r="V8213" s="196"/>
    </row>
    <row r="8214" spans="21:22" ht="15.75">
      <c r="U8214" s="196"/>
      <c r="V8214" s="196"/>
    </row>
    <row r="8215" spans="21:22" ht="15.75">
      <c r="U8215" s="196"/>
      <c r="V8215" s="196"/>
    </row>
    <row r="8216" spans="21:22" ht="15.75">
      <c r="U8216" s="196"/>
      <c r="V8216" s="196"/>
    </row>
    <row r="8217" spans="21:22" ht="15.75">
      <c r="U8217" s="196"/>
      <c r="V8217" s="196"/>
    </row>
    <row r="8218" spans="21:22" ht="15.75">
      <c r="U8218" s="196"/>
      <c r="V8218" s="196"/>
    </row>
    <row r="8219" spans="21:22" ht="15.75">
      <c r="U8219" s="196"/>
      <c r="V8219" s="196"/>
    </row>
    <row r="8220" spans="21:22" ht="15.75">
      <c r="U8220" s="196"/>
      <c r="V8220" s="196"/>
    </row>
    <row r="8221" spans="21:22" ht="15.75">
      <c r="U8221" s="196"/>
      <c r="V8221" s="196"/>
    </row>
    <row r="8222" spans="21:22" ht="15.75">
      <c r="U8222" s="196"/>
      <c r="V8222" s="196"/>
    </row>
    <row r="8223" spans="21:22" ht="15.75">
      <c r="U8223" s="196"/>
      <c r="V8223" s="196"/>
    </row>
    <row r="8224" spans="21:22" ht="15.75">
      <c r="U8224" s="196"/>
      <c r="V8224" s="196"/>
    </row>
    <row r="8225" spans="21:22" ht="15.75">
      <c r="U8225" s="196"/>
      <c r="V8225" s="196"/>
    </row>
    <row r="8226" spans="21:22" ht="15.75">
      <c r="U8226" s="196"/>
      <c r="V8226" s="196"/>
    </row>
    <row r="8227" spans="21:22" ht="15.75">
      <c r="U8227" s="196"/>
      <c r="V8227" s="196"/>
    </row>
    <row r="8228" spans="21:22" ht="15.75">
      <c r="U8228" s="196"/>
      <c r="V8228" s="196"/>
    </row>
    <row r="8229" spans="21:22" ht="15.75">
      <c r="U8229" s="196"/>
      <c r="V8229" s="196"/>
    </row>
    <row r="8230" spans="21:22" ht="15.75">
      <c r="U8230" s="196"/>
      <c r="V8230" s="196"/>
    </row>
    <row r="8231" spans="21:22" ht="15.75">
      <c r="U8231" s="196"/>
      <c r="V8231" s="196"/>
    </row>
    <row r="8232" spans="21:22" ht="15.75">
      <c r="U8232" s="196"/>
      <c r="V8232" s="196"/>
    </row>
    <row r="8233" spans="21:22" ht="15.75">
      <c r="U8233" s="196"/>
      <c r="V8233" s="196"/>
    </row>
    <row r="8234" spans="21:22" ht="15.75">
      <c r="U8234" s="196"/>
      <c r="V8234" s="196"/>
    </row>
    <row r="8235" spans="21:22" ht="15.75">
      <c r="U8235" s="196"/>
      <c r="V8235" s="196"/>
    </row>
    <row r="8236" spans="21:22" ht="15.75">
      <c r="U8236" s="196"/>
      <c r="V8236" s="196"/>
    </row>
    <row r="8237" spans="21:22" ht="15.75">
      <c r="U8237" s="196"/>
      <c r="V8237" s="196"/>
    </row>
    <row r="8238" spans="21:22" ht="15.75">
      <c r="U8238" s="196"/>
      <c r="V8238" s="196"/>
    </row>
    <row r="8239" spans="21:22" ht="15.75">
      <c r="U8239" s="196"/>
      <c r="V8239" s="196"/>
    </row>
    <row r="8240" spans="21:22" ht="15.75">
      <c r="U8240" s="196"/>
      <c r="V8240" s="196"/>
    </row>
    <row r="8241" spans="21:22" ht="15.75">
      <c r="U8241" s="196"/>
      <c r="V8241" s="196"/>
    </row>
    <row r="8242" spans="21:22" ht="15.75">
      <c r="U8242" s="196"/>
      <c r="V8242" s="196"/>
    </row>
    <row r="8243" spans="21:22" ht="15.75">
      <c r="U8243" s="196"/>
      <c r="V8243" s="196"/>
    </row>
    <row r="8244" spans="21:22" ht="15.75">
      <c r="U8244" s="196"/>
      <c r="V8244" s="196"/>
    </row>
    <row r="8245" spans="21:22" ht="15.75">
      <c r="U8245" s="196"/>
      <c r="V8245" s="196"/>
    </row>
    <row r="8246" spans="21:22" ht="15.75">
      <c r="U8246" s="196"/>
      <c r="V8246" s="196"/>
    </row>
    <row r="8247" spans="21:22" ht="15.75">
      <c r="U8247" s="196"/>
      <c r="V8247" s="196"/>
    </row>
    <row r="8248" spans="21:22" ht="15.75">
      <c r="U8248" s="196"/>
      <c r="V8248" s="196"/>
    </row>
    <row r="8249" spans="21:22" ht="15.75">
      <c r="U8249" s="196"/>
      <c r="V8249" s="196"/>
    </row>
    <row r="8250" spans="21:22" ht="15.75">
      <c r="U8250" s="196"/>
      <c r="V8250" s="196"/>
    </row>
    <row r="8251" spans="21:22" ht="15.75">
      <c r="U8251" s="196"/>
      <c r="V8251" s="196"/>
    </row>
    <row r="8252" spans="21:22" ht="15.75">
      <c r="U8252" s="196"/>
      <c r="V8252" s="196"/>
    </row>
    <row r="8253" spans="21:22" ht="15.75">
      <c r="U8253" s="196"/>
      <c r="V8253" s="196"/>
    </row>
    <row r="8254" spans="21:22" ht="15.75">
      <c r="U8254" s="196"/>
      <c r="V8254" s="196"/>
    </row>
    <row r="8255" spans="21:22" ht="15.75">
      <c r="U8255" s="196"/>
      <c r="V8255" s="196"/>
    </row>
    <row r="8256" spans="21:22" ht="15.75">
      <c r="U8256" s="196"/>
      <c r="V8256" s="196"/>
    </row>
    <row r="8257" spans="21:22" ht="15.75">
      <c r="U8257" s="196"/>
      <c r="V8257" s="196"/>
    </row>
    <row r="8258" spans="21:22" ht="15.75">
      <c r="U8258" s="196"/>
      <c r="V8258" s="196"/>
    </row>
    <row r="8259" spans="21:22" ht="15.75">
      <c r="U8259" s="196"/>
      <c r="V8259" s="196"/>
    </row>
    <row r="8260" spans="21:22" ht="15.75">
      <c r="U8260" s="196"/>
      <c r="V8260" s="196"/>
    </row>
    <row r="8261" spans="21:22" ht="15.75">
      <c r="U8261" s="196"/>
      <c r="V8261" s="196"/>
    </row>
    <row r="8262" spans="21:22" ht="15.75">
      <c r="U8262" s="196"/>
      <c r="V8262" s="196"/>
    </row>
    <row r="8263" spans="21:22" ht="15.75">
      <c r="U8263" s="196"/>
      <c r="V8263" s="196"/>
    </row>
    <row r="8264" spans="21:22" ht="15.75">
      <c r="U8264" s="196"/>
      <c r="V8264" s="196"/>
    </row>
    <row r="8265" spans="21:22" ht="15.75">
      <c r="U8265" s="196"/>
      <c r="V8265" s="196"/>
    </row>
    <row r="8266" spans="21:22" ht="15.75">
      <c r="U8266" s="196"/>
      <c r="V8266" s="196"/>
    </row>
    <row r="8267" spans="21:22" ht="15.75">
      <c r="U8267" s="196"/>
      <c r="V8267" s="196"/>
    </row>
    <row r="8268" spans="21:22" ht="15.75">
      <c r="U8268" s="196"/>
      <c r="V8268" s="196"/>
    </row>
    <row r="8269" spans="21:22" ht="15.75">
      <c r="U8269" s="196"/>
      <c r="V8269" s="196"/>
    </row>
    <row r="8270" spans="21:22" ht="15.75">
      <c r="U8270" s="196"/>
      <c r="V8270" s="196"/>
    </row>
    <row r="8271" spans="21:22" ht="15.75">
      <c r="U8271" s="196"/>
      <c r="V8271" s="196"/>
    </row>
    <row r="8272" spans="21:22" ht="15.75">
      <c r="U8272" s="196"/>
      <c r="V8272" s="196"/>
    </row>
    <row r="8273" spans="21:22" ht="15.75">
      <c r="U8273" s="196"/>
      <c r="V8273" s="196"/>
    </row>
    <row r="8274" spans="21:22" ht="15.75">
      <c r="U8274" s="196"/>
      <c r="V8274" s="196"/>
    </row>
    <row r="8275" spans="21:22" ht="15.75">
      <c r="U8275" s="196"/>
      <c r="V8275" s="196"/>
    </row>
    <row r="8276" spans="21:22" ht="15.75">
      <c r="U8276" s="196"/>
      <c r="V8276" s="196"/>
    </row>
    <row r="8277" spans="21:22" ht="15.75">
      <c r="U8277" s="196"/>
      <c r="V8277" s="196"/>
    </row>
    <row r="8278" spans="21:22" ht="15.75">
      <c r="U8278" s="196"/>
      <c r="V8278" s="196"/>
    </row>
    <row r="8279" spans="21:22" ht="15.75">
      <c r="U8279" s="196"/>
      <c r="V8279" s="196"/>
    </row>
    <row r="8280" spans="21:22" ht="15.75">
      <c r="U8280" s="196"/>
      <c r="V8280" s="196"/>
    </row>
    <row r="8281" spans="21:22" ht="15.75">
      <c r="U8281" s="196"/>
      <c r="V8281" s="196"/>
    </row>
    <row r="8282" spans="21:22" ht="15.75">
      <c r="U8282" s="196"/>
      <c r="V8282" s="196"/>
    </row>
    <row r="8283" spans="21:22" ht="15.75">
      <c r="U8283" s="196"/>
      <c r="V8283" s="196"/>
    </row>
    <row r="8284" spans="21:22" ht="15.75">
      <c r="U8284" s="196"/>
      <c r="V8284" s="196"/>
    </row>
    <row r="8285" spans="21:22" ht="15.75">
      <c r="U8285" s="196"/>
      <c r="V8285" s="196"/>
    </row>
    <row r="8286" spans="21:22" ht="15.75">
      <c r="U8286" s="196"/>
      <c r="V8286" s="196"/>
    </row>
    <row r="8287" spans="21:22" ht="15.75">
      <c r="U8287" s="196"/>
      <c r="V8287" s="196"/>
    </row>
    <row r="8288" spans="21:22" ht="15.75">
      <c r="U8288" s="196"/>
      <c r="V8288" s="196"/>
    </row>
    <row r="8289" spans="21:22" ht="15.75">
      <c r="U8289" s="196"/>
      <c r="V8289" s="196"/>
    </row>
    <row r="8290" spans="21:22" ht="15.75">
      <c r="U8290" s="196"/>
      <c r="V8290" s="196"/>
    </row>
    <row r="8291" spans="21:22" ht="15.75">
      <c r="U8291" s="196"/>
      <c r="V8291" s="196"/>
    </row>
    <row r="8292" spans="21:22" ht="15.75">
      <c r="U8292" s="196"/>
      <c r="V8292" s="196"/>
    </row>
    <row r="8293" spans="21:22" ht="15.75">
      <c r="U8293" s="196"/>
      <c r="V8293" s="196"/>
    </row>
    <row r="8294" spans="21:22" ht="15.75">
      <c r="U8294" s="196"/>
      <c r="V8294" s="196"/>
    </row>
    <row r="8295" spans="21:22" ht="15.75">
      <c r="U8295" s="196"/>
      <c r="V8295" s="196"/>
    </row>
    <row r="8296" spans="21:22" ht="15.75">
      <c r="U8296" s="196"/>
      <c r="V8296" s="196"/>
    </row>
    <row r="8297" spans="21:22" ht="15.75">
      <c r="U8297" s="196"/>
      <c r="V8297" s="196"/>
    </row>
    <row r="8298" spans="21:22" ht="15.75">
      <c r="U8298" s="196"/>
      <c r="V8298" s="196"/>
    </row>
    <row r="8299" spans="21:22" ht="15.75">
      <c r="U8299" s="196"/>
      <c r="V8299" s="196"/>
    </row>
    <row r="8300" spans="21:22" ht="15.75">
      <c r="U8300" s="196"/>
      <c r="V8300" s="196"/>
    </row>
    <row r="8301" spans="21:22" ht="15.75">
      <c r="U8301" s="196"/>
      <c r="V8301" s="196"/>
    </row>
    <row r="8302" spans="21:22" ht="15.75">
      <c r="U8302" s="196"/>
      <c r="V8302" s="196"/>
    </row>
    <row r="8303" spans="21:22" ht="15.75">
      <c r="U8303" s="196"/>
      <c r="V8303" s="196"/>
    </row>
    <row r="8304" spans="21:22" ht="15.75">
      <c r="U8304" s="196"/>
      <c r="V8304" s="196"/>
    </row>
    <row r="8305" spans="21:22" ht="15.75">
      <c r="U8305" s="196"/>
      <c r="V8305" s="196"/>
    </row>
    <row r="8306" spans="21:22" ht="15.75">
      <c r="U8306" s="196"/>
      <c r="V8306" s="196"/>
    </row>
    <row r="8307" spans="21:22" ht="15.75">
      <c r="U8307" s="196"/>
      <c r="V8307" s="196"/>
    </row>
    <row r="8308" spans="21:22" ht="15.75">
      <c r="U8308" s="196"/>
      <c r="V8308" s="196"/>
    </row>
    <row r="8309" spans="21:22" ht="15.75">
      <c r="U8309" s="196"/>
      <c r="V8309" s="196"/>
    </row>
    <row r="8310" spans="21:22" ht="15.75">
      <c r="U8310" s="196"/>
      <c r="V8310" s="196"/>
    </row>
    <row r="8311" spans="21:22" ht="15.75">
      <c r="U8311" s="196"/>
      <c r="V8311" s="196"/>
    </row>
    <row r="8312" spans="21:22" ht="15.75">
      <c r="U8312" s="196"/>
      <c r="V8312" s="196"/>
    </row>
    <row r="8313" spans="21:22" ht="15.75">
      <c r="U8313" s="196"/>
      <c r="V8313" s="196"/>
    </row>
    <row r="8314" spans="21:22" ht="15.75">
      <c r="U8314" s="196"/>
      <c r="V8314" s="196"/>
    </row>
    <row r="8315" spans="21:22" ht="15.75">
      <c r="U8315" s="196"/>
      <c r="V8315" s="196"/>
    </row>
    <row r="8316" spans="21:22" ht="15.75">
      <c r="U8316" s="196"/>
      <c r="V8316" s="196"/>
    </row>
    <row r="8317" spans="21:22" ht="15.75">
      <c r="U8317" s="196"/>
      <c r="V8317" s="196"/>
    </row>
    <row r="8318" spans="21:22" ht="15.75">
      <c r="U8318" s="196"/>
      <c r="V8318" s="196"/>
    </row>
    <row r="8319" spans="21:22" ht="15.75">
      <c r="U8319" s="196"/>
      <c r="V8319" s="196"/>
    </row>
    <row r="8320" spans="21:22" ht="15.75">
      <c r="U8320" s="196"/>
      <c r="V8320" s="196"/>
    </row>
    <row r="8321" spans="21:22" ht="15.75">
      <c r="U8321" s="196"/>
      <c r="V8321" s="196"/>
    </row>
    <row r="8322" spans="21:22" ht="15.75">
      <c r="U8322" s="196"/>
      <c r="V8322" s="196"/>
    </row>
    <row r="8323" spans="21:22" ht="15.75">
      <c r="U8323" s="196"/>
      <c r="V8323" s="196"/>
    </row>
    <row r="8324" spans="21:22" ht="15.75">
      <c r="U8324" s="196"/>
      <c r="V8324" s="196"/>
    </row>
    <row r="8325" spans="21:22" ht="15.75">
      <c r="U8325" s="196"/>
      <c r="V8325" s="196"/>
    </row>
    <row r="8326" spans="21:22" ht="15.75">
      <c r="U8326" s="196"/>
      <c r="V8326" s="196"/>
    </row>
    <row r="8327" spans="21:22" ht="15.75">
      <c r="U8327" s="196"/>
      <c r="V8327" s="196"/>
    </row>
    <row r="8328" spans="21:22" ht="15.75">
      <c r="U8328" s="196"/>
      <c r="V8328" s="196"/>
    </row>
    <row r="8329" spans="21:22" ht="15.75">
      <c r="U8329" s="196"/>
      <c r="V8329" s="196"/>
    </row>
    <row r="8330" spans="21:22" ht="15.75">
      <c r="U8330" s="196"/>
      <c r="V8330" s="196"/>
    </row>
    <row r="8331" spans="21:22" ht="15.75">
      <c r="U8331" s="196"/>
      <c r="V8331" s="196"/>
    </row>
    <row r="8332" spans="21:22" ht="15.75">
      <c r="U8332" s="196"/>
      <c r="V8332" s="196"/>
    </row>
    <row r="8333" spans="21:22" ht="15.75">
      <c r="U8333" s="196"/>
      <c r="V8333" s="196"/>
    </row>
    <row r="8334" spans="21:22" ht="15.75">
      <c r="U8334" s="196"/>
      <c r="V8334" s="196"/>
    </row>
    <row r="8335" spans="21:22" ht="15.75">
      <c r="U8335" s="196"/>
      <c r="V8335" s="196"/>
    </row>
    <row r="8336" spans="21:22" ht="15.75">
      <c r="U8336" s="196"/>
      <c r="V8336" s="196"/>
    </row>
    <row r="8337" spans="21:22" ht="15.75">
      <c r="U8337" s="196"/>
      <c r="V8337" s="196"/>
    </row>
    <row r="8338" spans="21:22" ht="15.75">
      <c r="U8338" s="196"/>
      <c r="V8338" s="196"/>
    </row>
    <row r="8339" spans="21:22" ht="15.75">
      <c r="U8339" s="196"/>
      <c r="V8339" s="196"/>
    </row>
    <row r="8340" spans="21:22" ht="15.75">
      <c r="U8340" s="196"/>
      <c r="V8340" s="196"/>
    </row>
    <row r="8341" spans="21:22" ht="15.75">
      <c r="U8341" s="196"/>
      <c r="V8341" s="196"/>
    </row>
    <row r="8342" spans="21:22" ht="15.75">
      <c r="U8342" s="196"/>
      <c r="V8342" s="196"/>
    </row>
    <row r="8343" spans="21:22" ht="15.75">
      <c r="U8343" s="196"/>
      <c r="V8343" s="196"/>
    </row>
    <row r="8344" spans="21:22" ht="15.75">
      <c r="U8344" s="196"/>
      <c r="V8344" s="196"/>
    </row>
    <row r="8345" spans="21:22" ht="15.75">
      <c r="U8345" s="196"/>
      <c r="V8345" s="196"/>
    </row>
    <row r="8346" spans="21:22" ht="15.75">
      <c r="U8346" s="196"/>
      <c r="V8346" s="196"/>
    </row>
    <row r="8347" spans="21:22" ht="15.75">
      <c r="U8347" s="196"/>
      <c r="V8347" s="196"/>
    </row>
    <row r="8348" spans="21:22" ht="15.75">
      <c r="U8348" s="196"/>
      <c r="V8348" s="196"/>
    </row>
    <row r="8349" spans="21:22" ht="15.75">
      <c r="U8349" s="196"/>
      <c r="V8349" s="196"/>
    </row>
    <row r="8350" spans="21:22" ht="15.75">
      <c r="U8350" s="196"/>
      <c r="V8350" s="196"/>
    </row>
    <row r="8351" spans="21:22" ht="15.75">
      <c r="U8351" s="196"/>
      <c r="V8351" s="196"/>
    </row>
    <row r="8352" spans="21:22" ht="15.75">
      <c r="U8352" s="196"/>
      <c r="V8352" s="196"/>
    </row>
    <row r="8353" spans="21:22" ht="15.75">
      <c r="U8353" s="196"/>
      <c r="V8353" s="196"/>
    </row>
    <row r="8354" spans="21:22" ht="15.75">
      <c r="U8354" s="196"/>
      <c r="V8354" s="196"/>
    </row>
    <row r="8355" spans="21:22" ht="15.75">
      <c r="U8355" s="196"/>
      <c r="V8355" s="196"/>
    </row>
    <row r="8356" spans="21:22" ht="15.75">
      <c r="U8356" s="196"/>
      <c r="V8356" s="196"/>
    </row>
    <row r="8357" spans="21:22" ht="15.75">
      <c r="U8357" s="196"/>
      <c r="V8357" s="196"/>
    </row>
    <row r="8358" spans="21:22" ht="15.75">
      <c r="U8358" s="196"/>
      <c r="V8358" s="196"/>
    </row>
    <row r="8359" spans="21:22" ht="15.75">
      <c r="U8359" s="196"/>
      <c r="V8359" s="196"/>
    </row>
    <row r="8360" spans="21:22" ht="15.75">
      <c r="U8360" s="196"/>
      <c r="V8360" s="196"/>
    </row>
    <row r="8361" spans="21:22" ht="15.75">
      <c r="U8361" s="196"/>
      <c r="V8361" s="196"/>
    </row>
    <row r="8362" spans="21:22" ht="15.75">
      <c r="U8362" s="196"/>
      <c r="V8362" s="196"/>
    </row>
    <row r="8363" spans="21:22" ht="15.75">
      <c r="U8363" s="196"/>
      <c r="V8363" s="196"/>
    </row>
    <row r="8364" spans="21:22" ht="15.75">
      <c r="U8364" s="196"/>
      <c r="V8364" s="196"/>
    </row>
    <row r="8365" spans="21:22" ht="15.75">
      <c r="U8365" s="196"/>
      <c r="V8365" s="196"/>
    </row>
    <row r="8366" spans="21:22" ht="15.75">
      <c r="U8366" s="196"/>
      <c r="V8366" s="196"/>
    </row>
    <row r="8367" spans="21:22" ht="15.75">
      <c r="U8367" s="196"/>
      <c r="V8367" s="196"/>
    </row>
    <row r="8368" spans="21:22" ht="15.75">
      <c r="U8368" s="196"/>
      <c r="V8368" s="196"/>
    </row>
    <row r="8369" spans="21:22" ht="15.75">
      <c r="U8369" s="196"/>
      <c r="V8369" s="196"/>
    </row>
    <row r="8370" spans="21:22" ht="15.75">
      <c r="U8370" s="196"/>
      <c r="V8370" s="196"/>
    </row>
    <row r="8371" spans="21:22" ht="15.75">
      <c r="U8371" s="196"/>
      <c r="V8371" s="196"/>
    </row>
    <row r="8372" spans="21:22" ht="15.75">
      <c r="U8372" s="196"/>
      <c r="V8372" s="196"/>
    </row>
    <row r="8373" spans="21:22" ht="15.75">
      <c r="U8373" s="196"/>
      <c r="V8373" s="196"/>
    </row>
    <row r="8374" spans="21:22" ht="15.75">
      <c r="U8374" s="196"/>
      <c r="V8374" s="196"/>
    </row>
    <row r="8375" spans="21:22" ht="15.75">
      <c r="U8375" s="196"/>
      <c r="V8375" s="196"/>
    </row>
    <row r="8376" spans="21:22" ht="15.75">
      <c r="U8376" s="196"/>
      <c r="V8376" s="196"/>
    </row>
    <row r="8377" spans="21:22" ht="15.75">
      <c r="U8377" s="196"/>
      <c r="V8377" s="196"/>
    </row>
    <row r="8378" spans="21:22" ht="15.75">
      <c r="U8378" s="196"/>
      <c r="V8378" s="196"/>
    </row>
    <row r="8379" spans="21:22" ht="15.75">
      <c r="U8379" s="196"/>
      <c r="V8379" s="196"/>
    </row>
    <row r="8380" spans="21:22" ht="15.75">
      <c r="U8380" s="196"/>
      <c r="V8380" s="196"/>
    </row>
    <row r="8381" spans="21:22" ht="15.75">
      <c r="U8381" s="196"/>
      <c r="V8381" s="196"/>
    </row>
    <row r="8382" spans="21:22" ht="15.75">
      <c r="U8382" s="196"/>
      <c r="V8382" s="196"/>
    </row>
    <row r="8383" spans="21:22" ht="15.75">
      <c r="U8383" s="196"/>
      <c r="V8383" s="196"/>
    </row>
    <row r="8384" spans="21:22" ht="15.75">
      <c r="U8384" s="196"/>
      <c r="V8384" s="196"/>
    </row>
    <row r="8385" spans="21:22" ht="15.75">
      <c r="U8385" s="196"/>
      <c r="V8385" s="196"/>
    </row>
    <row r="8386" spans="21:22" ht="15.75">
      <c r="U8386" s="196"/>
      <c r="V8386" s="196"/>
    </row>
    <row r="8387" spans="21:22" ht="15.75">
      <c r="U8387" s="196"/>
      <c r="V8387" s="196"/>
    </row>
    <row r="8388" spans="21:22" ht="15.75">
      <c r="U8388" s="196"/>
      <c r="V8388" s="196"/>
    </row>
    <row r="8389" spans="21:22" ht="15.75">
      <c r="U8389" s="196"/>
      <c r="V8389" s="196"/>
    </row>
    <row r="8390" spans="21:22" ht="15.75">
      <c r="U8390" s="196"/>
      <c r="V8390" s="196"/>
    </row>
    <row r="8391" spans="21:22" ht="15.75">
      <c r="U8391" s="196"/>
      <c r="V8391" s="196"/>
    </row>
    <row r="8392" spans="21:22" ht="15.75">
      <c r="U8392" s="196"/>
      <c r="V8392" s="196"/>
    </row>
    <row r="8393" spans="21:22" ht="15.75">
      <c r="U8393" s="196"/>
      <c r="V8393" s="196"/>
    </row>
    <row r="8394" spans="21:22" ht="15.75">
      <c r="U8394" s="196"/>
      <c r="V8394" s="196"/>
    </row>
    <row r="8395" spans="21:22" ht="15.75">
      <c r="U8395" s="196"/>
      <c r="V8395" s="196"/>
    </row>
    <row r="8396" spans="21:22" ht="15.75">
      <c r="U8396" s="196"/>
      <c r="V8396" s="196"/>
    </row>
    <row r="8397" spans="21:22" ht="15.75">
      <c r="U8397" s="196"/>
      <c r="V8397" s="196"/>
    </row>
    <row r="8398" spans="21:22" ht="15.75">
      <c r="U8398" s="196"/>
      <c r="V8398" s="196"/>
    </row>
    <row r="8399" spans="21:22" ht="15.75">
      <c r="U8399" s="196"/>
      <c r="V8399" s="196"/>
    </row>
    <row r="8400" spans="21:22" ht="15.75">
      <c r="U8400" s="196"/>
      <c r="V8400" s="196"/>
    </row>
    <row r="8401" spans="21:22" ht="15.75">
      <c r="U8401" s="196"/>
      <c r="V8401" s="196"/>
    </row>
    <row r="8402" spans="21:22" ht="15.75">
      <c r="U8402" s="196"/>
      <c r="V8402" s="196"/>
    </row>
    <row r="8403" spans="21:22" ht="15.75">
      <c r="U8403" s="196"/>
      <c r="V8403" s="196"/>
    </row>
    <row r="8404" spans="21:22" ht="15.75">
      <c r="U8404" s="196"/>
      <c r="V8404" s="196"/>
    </row>
    <row r="8405" spans="21:22" ht="15.75">
      <c r="U8405" s="196"/>
      <c r="V8405" s="196"/>
    </row>
    <row r="8406" spans="21:22" ht="15.75">
      <c r="U8406" s="196"/>
      <c r="V8406" s="196"/>
    </row>
    <row r="8407" spans="21:22" ht="15.75">
      <c r="U8407" s="196"/>
      <c r="V8407" s="196"/>
    </row>
    <row r="8408" spans="21:22" ht="15.75">
      <c r="U8408" s="196"/>
      <c r="V8408" s="196"/>
    </row>
    <row r="8409" spans="21:22" ht="15.75">
      <c r="U8409" s="196"/>
      <c r="V8409" s="196"/>
    </row>
    <row r="8410" spans="21:22" ht="15.75">
      <c r="U8410" s="196"/>
      <c r="V8410" s="196"/>
    </row>
    <row r="8411" spans="21:22" ht="15.75">
      <c r="U8411" s="196"/>
      <c r="V8411" s="196"/>
    </row>
    <row r="8412" spans="21:22" ht="15.75">
      <c r="U8412" s="196"/>
      <c r="V8412" s="196"/>
    </row>
    <row r="8413" spans="21:22" ht="15.75">
      <c r="U8413" s="196"/>
      <c r="V8413" s="196"/>
    </row>
    <row r="8414" spans="21:22" ht="15.75">
      <c r="U8414" s="196"/>
      <c r="V8414" s="196"/>
    </row>
    <row r="8415" spans="21:22" ht="15.75">
      <c r="U8415" s="196"/>
      <c r="V8415" s="196"/>
    </row>
    <row r="8416" spans="21:22" ht="15.75">
      <c r="U8416" s="196"/>
      <c r="V8416" s="196"/>
    </row>
    <row r="8417" spans="21:22" ht="15.75">
      <c r="U8417" s="196"/>
      <c r="V8417" s="196"/>
    </row>
    <row r="8418" spans="21:22" ht="15.75">
      <c r="U8418" s="196"/>
      <c r="V8418" s="196"/>
    </row>
    <row r="8419" spans="21:22" ht="15.75">
      <c r="U8419" s="196"/>
      <c r="V8419" s="196"/>
    </row>
    <row r="8420" spans="21:22" ht="15.75">
      <c r="U8420" s="196"/>
      <c r="V8420" s="196"/>
    </row>
    <row r="8421" spans="21:22" ht="15.75">
      <c r="U8421" s="196"/>
      <c r="V8421" s="196"/>
    </row>
    <row r="8422" spans="21:22" ht="15.75">
      <c r="U8422" s="196"/>
      <c r="V8422" s="196"/>
    </row>
    <row r="8423" spans="21:22" ht="15.75">
      <c r="U8423" s="196"/>
      <c r="V8423" s="196"/>
    </row>
    <row r="8424" spans="21:22" ht="15.75">
      <c r="U8424" s="196"/>
      <c r="V8424" s="196"/>
    </row>
    <row r="8425" spans="21:22" ht="15.75">
      <c r="U8425" s="196"/>
      <c r="V8425" s="196"/>
    </row>
    <row r="8426" spans="21:22" ht="15.75">
      <c r="U8426" s="196"/>
      <c r="V8426" s="196"/>
    </row>
    <row r="8427" spans="21:22" ht="15.75">
      <c r="U8427" s="196"/>
      <c r="V8427" s="196"/>
    </row>
    <row r="8428" spans="21:22" ht="15.75">
      <c r="U8428" s="196"/>
      <c r="V8428" s="196"/>
    </row>
    <row r="8429" spans="21:22" ht="15.75">
      <c r="U8429" s="196"/>
      <c r="V8429" s="196"/>
    </row>
    <row r="8430" spans="21:22" ht="15.75">
      <c r="U8430" s="196"/>
      <c r="V8430" s="196"/>
    </row>
    <row r="8431" spans="21:22" ht="15.75">
      <c r="U8431" s="196"/>
      <c r="V8431" s="196"/>
    </row>
    <row r="8432" spans="21:22" ht="15.75">
      <c r="U8432" s="196"/>
      <c r="V8432" s="196"/>
    </row>
    <row r="8433" spans="21:22" ht="15.75">
      <c r="U8433" s="196"/>
      <c r="V8433" s="196"/>
    </row>
    <row r="8434" spans="21:22" ht="15.75">
      <c r="U8434" s="196"/>
      <c r="V8434" s="196"/>
    </row>
    <row r="8435" spans="21:22" ht="15.75">
      <c r="U8435" s="196"/>
      <c r="V8435" s="196"/>
    </row>
    <row r="8436" spans="21:22" ht="15.75">
      <c r="U8436" s="196"/>
      <c r="V8436" s="196"/>
    </row>
    <row r="8437" spans="21:22" ht="15.75">
      <c r="U8437" s="196"/>
      <c r="V8437" s="196"/>
    </row>
    <row r="8438" spans="21:22" ht="15.75">
      <c r="U8438" s="196"/>
      <c r="V8438" s="196"/>
    </row>
    <row r="8439" spans="21:22" ht="15.75">
      <c r="U8439" s="196"/>
      <c r="V8439" s="196"/>
    </row>
    <row r="8440" spans="21:22" ht="15.75">
      <c r="U8440" s="196"/>
      <c r="V8440" s="196"/>
    </row>
    <row r="8441" spans="21:22" ht="15.75">
      <c r="U8441" s="196"/>
      <c r="V8441" s="196"/>
    </row>
    <row r="8442" spans="21:22" ht="15.75">
      <c r="U8442" s="196"/>
      <c r="V8442" s="196"/>
    </row>
    <row r="8443" spans="21:22" ht="15.75">
      <c r="U8443" s="196"/>
      <c r="V8443" s="196"/>
    </row>
    <row r="8444" spans="21:22" ht="15.75">
      <c r="U8444" s="196"/>
      <c r="V8444" s="196"/>
    </row>
    <row r="8445" spans="21:22" ht="15.75">
      <c r="U8445" s="196"/>
      <c r="V8445" s="196"/>
    </row>
    <row r="8446" spans="21:22" ht="15.75">
      <c r="U8446" s="196"/>
      <c r="V8446" s="196"/>
    </row>
    <row r="8447" spans="21:22" ht="15.75">
      <c r="U8447" s="196"/>
      <c r="V8447" s="196"/>
    </row>
    <row r="8448" spans="21:22" ht="15.75">
      <c r="U8448" s="196"/>
      <c r="V8448" s="196"/>
    </row>
    <row r="8449" spans="21:22" ht="15.75">
      <c r="U8449" s="196"/>
      <c r="V8449" s="196"/>
    </row>
    <row r="8450" spans="21:22" ht="15.75">
      <c r="U8450" s="196"/>
      <c r="V8450" s="196"/>
    </row>
    <row r="8451" spans="21:22" ht="15.75">
      <c r="U8451" s="196"/>
      <c r="V8451" s="196"/>
    </row>
    <row r="8452" spans="21:22" ht="15.75">
      <c r="U8452" s="196"/>
      <c r="V8452" s="196"/>
    </row>
    <row r="8453" spans="21:22" ht="15.75">
      <c r="U8453" s="196"/>
      <c r="V8453" s="196"/>
    </row>
    <row r="8454" spans="21:22" ht="15.75">
      <c r="U8454" s="196"/>
      <c r="V8454" s="196"/>
    </row>
    <row r="8455" spans="21:22" ht="15.75">
      <c r="U8455" s="196"/>
      <c r="V8455" s="196"/>
    </row>
    <row r="8456" spans="21:22" ht="15.75">
      <c r="U8456" s="196"/>
      <c r="V8456" s="196"/>
    </row>
    <row r="8457" spans="21:22" ht="15.75">
      <c r="U8457" s="196"/>
      <c r="V8457" s="196"/>
    </row>
    <row r="8458" spans="21:22" ht="15.75">
      <c r="U8458" s="196"/>
      <c r="V8458" s="196"/>
    </row>
    <row r="8459" spans="21:22" ht="15.75">
      <c r="U8459" s="196"/>
      <c r="V8459" s="196"/>
    </row>
    <row r="8460" spans="21:22" ht="15.75">
      <c r="U8460" s="196"/>
      <c r="V8460" s="196"/>
    </row>
    <row r="8461" spans="21:22" ht="15.75">
      <c r="U8461" s="196"/>
      <c r="V8461" s="196"/>
    </row>
    <row r="8462" spans="21:22" ht="15.75">
      <c r="U8462" s="196"/>
      <c r="V8462" s="196"/>
    </row>
    <row r="8463" spans="21:22" ht="15.75">
      <c r="U8463" s="196"/>
      <c r="V8463" s="196"/>
    </row>
    <row r="8464" spans="21:22" ht="15.75">
      <c r="U8464" s="196"/>
      <c r="V8464" s="196"/>
    </row>
    <row r="8465" spans="21:22" ht="15.75">
      <c r="U8465" s="196"/>
      <c r="V8465" s="196"/>
    </row>
    <row r="8466" spans="21:22" ht="15.75">
      <c r="U8466" s="196"/>
      <c r="V8466" s="196"/>
    </row>
    <row r="8467" spans="21:22" ht="15.75">
      <c r="U8467" s="196"/>
      <c r="V8467" s="196"/>
    </row>
    <row r="8468" spans="21:22" ht="15.75">
      <c r="U8468" s="196"/>
      <c r="V8468" s="196"/>
    </row>
    <row r="8469" spans="21:22" ht="15.75">
      <c r="U8469" s="196"/>
      <c r="V8469" s="196"/>
    </row>
    <row r="8470" spans="21:22" ht="15.75">
      <c r="U8470" s="196"/>
      <c r="V8470" s="196"/>
    </row>
    <row r="8471" spans="21:22" ht="15.75">
      <c r="U8471" s="196"/>
      <c r="V8471" s="196"/>
    </row>
    <row r="8472" spans="21:22" ht="15.75">
      <c r="U8472" s="196"/>
      <c r="V8472" s="196"/>
    </row>
    <row r="8473" spans="21:22" ht="15.75">
      <c r="U8473" s="196"/>
      <c r="V8473" s="196"/>
    </row>
    <row r="8474" spans="21:22" ht="15.75">
      <c r="U8474" s="196"/>
      <c r="V8474" s="196"/>
    </row>
    <row r="8475" spans="21:22" ht="15.75">
      <c r="U8475" s="196"/>
      <c r="V8475" s="196"/>
    </row>
    <row r="8476" spans="21:22" ht="15.75">
      <c r="U8476" s="196"/>
      <c r="V8476" s="196"/>
    </row>
    <row r="8477" spans="21:22" ht="15.75">
      <c r="U8477" s="196"/>
      <c r="V8477" s="196"/>
    </row>
    <row r="8478" spans="21:22" ht="15.75">
      <c r="U8478" s="196"/>
      <c r="V8478" s="196"/>
    </row>
    <row r="8479" spans="21:22" ht="15.75">
      <c r="U8479" s="196"/>
      <c r="V8479" s="196"/>
    </row>
    <row r="8480" spans="21:22" ht="15.75">
      <c r="U8480" s="196"/>
      <c r="V8480" s="196"/>
    </row>
    <row r="8481" spans="21:22" ht="15.75">
      <c r="U8481" s="196"/>
      <c r="V8481" s="196"/>
    </row>
    <row r="8482" spans="21:22" ht="15.75">
      <c r="U8482" s="196"/>
      <c r="V8482" s="196"/>
    </row>
    <row r="8483" spans="21:22" ht="15.75">
      <c r="U8483" s="196"/>
      <c r="V8483" s="196"/>
    </row>
    <row r="8484" spans="21:22" ht="15.75">
      <c r="U8484" s="196"/>
      <c r="V8484" s="196"/>
    </row>
    <row r="8485" spans="21:22" ht="15.75">
      <c r="U8485" s="196"/>
      <c r="V8485" s="196"/>
    </row>
    <row r="8486" spans="21:22" ht="15.75">
      <c r="U8486" s="196"/>
      <c r="V8486" s="196"/>
    </row>
    <row r="8487" spans="21:22" ht="15.75">
      <c r="U8487" s="196"/>
      <c r="V8487" s="196"/>
    </row>
    <row r="8488" spans="21:22" ht="15.75">
      <c r="U8488" s="196"/>
      <c r="V8488" s="196"/>
    </row>
    <row r="8489" spans="21:22" ht="15.75">
      <c r="U8489" s="196"/>
      <c r="V8489" s="196"/>
    </row>
    <row r="8490" spans="21:22" ht="15.75">
      <c r="U8490" s="196"/>
      <c r="V8490" s="196"/>
    </row>
    <row r="8491" spans="21:22" ht="15.75">
      <c r="U8491" s="196"/>
      <c r="V8491" s="196"/>
    </row>
    <row r="8492" spans="21:22" ht="15.75">
      <c r="U8492" s="196"/>
      <c r="V8492" s="196"/>
    </row>
    <row r="8493" spans="21:22" ht="15.75">
      <c r="U8493" s="196"/>
      <c r="V8493" s="196"/>
    </row>
    <row r="8494" spans="21:22" ht="15.75">
      <c r="U8494" s="196"/>
      <c r="V8494" s="196"/>
    </row>
    <row r="8495" spans="21:22" ht="15.75">
      <c r="U8495" s="196"/>
      <c r="V8495" s="196"/>
    </row>
    <row r="8496" spans="21:22" ht="15.75">
      <c r="U8496" s="196"/>
      <c r="V8496" s="196"/>
    </row>
    <row r="8497" spans="21:22" ht="15.75">
      <c r="U8497" s="196"/>
      <c r="V8497" s="196"/>
    </row>
    <row r="8498" spans="21:22" ht="15.75">
      <c r="U8498" s="196"/>
      <c r="V8498" s="196"/>
    </row>
    <row r="8499" spans="21:22" ht="15.75">
      <c r="U8499" s="196"/>
      <c r="V8499" s="196"/>
    </row>
    <row r="8500" spans="21:22" ht="15.75">
      <c r="U8500" s="196"/>
      <c r="V8500" s="196"/>
    </row>
    <row r="8501" spans="21:22" ht="15.75">
      <c r="U8501" s="196"/>
      <c r="V8501" s="196"/>
    </row>
    <row r="8502" spans="21:22" ht="15.75">
      <c r="U8502" s="196"/>
      <c r="V8502" s="196"/>
    </row>
    <row r="8503" spans="21:22" ht="15.75">
      <c r="U8503" s="196"/>
      <c r="V8503" s="196"/>
    </row>
    <row r="8504" spans="21:22" ht="15.75">
      <c r="U8504" s="196"/>
      <c r="V8504" s="196"/>
    </row>
    <row r="8505" spans="21:22" ht="15.75">
      <c r="U8505" s="196"/>
      <c r="V8505" s="196"/>
    </row>
    <row r="8506" spans="21:22" ht="15.75">
      <c r="U8506" s="196"/>
      <c r="V8506" s="196"/>
    </row>
    <row r="8507" spans="21:22" ht="15.75">
      <c r="U8507" s="196"/>
      <c r="V8507" s="196"/>
    </row>
    <row r="8508" spans="21:22" ht="15.75">
      <c r="U8508" s="196"/>
      <c r="V8508" s="196"/>
    </row>
    <row r="8509" spans="21:22" ht="15.75">
      <c r="U8509" s="196"/>
      <c r="V8509" s="196"/>
    </row>
    <row r="8510" spans="21:22" ht="15.75">
      <c r="U8510" s="196"/>
      <c r="V8510" s="196"/>
    </row>
    <row r="8511" spans="21:22" ht="15.75">
      <c r="U8511" s="196"/>
      <c r="V8511" s="196"/>
    </row>
    <row r="8512" spans="21:22" ht="15.75">
      <c r="U8512" s="196"/>
      <c r="V8512" s="196"/>
    </row>
    <row r="8513" spans="21:22" ht="15.75">
      <c r="U8513" s="196"/>
      <c r="V8513" s="196"/>
    </row>
    <row r="8514" spans="21:22" ht="15.75">
      <c r="U8514" s="196"/>
      <c r="V8514" s="196"/>
    </row>
    <row r="8515" spans="21:22" ht="15.75">
      <c r="U8515" s="196"/>
      <c r="V8515" s="196"/>
    </row>
    <row r="8516" spans="21:22" ht="15.75">
      <c r="U8516" s="196"/>
      <c r="V8516" s="196"/>
    </row>
    <row r="8517" spans="21:22" ht="15.75">
      <c r="U8517" s="196"/>
      <c r="V8517" s="196"/>
    </row>
    <row r="8518" spans="21:22" ht="15.75">
      <c r="U8518" s="196"/>
      <c r="V8518" s="196"/>
    </row>
    <row r="8519" spans="21:22" ht="15.75">
      <c r="U8519" s="196"/>
      <c r="V8519" s="196"/>
    </row>
    <row r="8520" spans="21:22" ht="15.75">
      <c r="U8520" s="196"/>
      <c r="V8520" s="196"/>
    </row>
    <row r="8521" spans="21:22" ht="15.75">
      <c r="U8521" s="196"/>
      <c r="V8521" s="196"/>
    </row>
    <row r="8522" spans="21:22" ht="15.75">
      <c r="U8522" s="196"/>
      <c r="V8522" s="196"/>
    </row>
    <row r="8523" spans="21:22" ht="15.75">
      <c r="U8523" s="196"/>
      <c r="V8523" s="196"/>
    </row>
    <row r="8524" spans="21:22" ht="15.75">
      <c r="U8524" s="196"/>
      <c r="V8524" s="196"/>
    </row>
    <row r="8525" spans="21:22" ht="15.75">
      <c r="U8525" s="196"/>
      <c r="V8525" s="196"/>
    </row>
    <row r="8526" spans="21:22" ht="15.75">
      <c r="U8526" s="196"/>
      <c r="V8526" s="196"/>
    </row>
    <row r="8527" spans="21:22" ht="15.75">
      <c r="U8527" s="196"/>
      <c r="V8527" s="196"/>
    </row>
    <row r="8528" spans="21:22" ht="15.75">
      <c r="U8528" s="196"/>
      <c r="V8528" s="196"/>
    </row>
    <row r="8529" spans="21:22" ht="15.75">
      <c r="U8529" s="196"/>
      <c r="V8529" s="196"/>
    </row>
    <row r="8530" spans="21:22" ht="15.75">
      <c r="U8530" s="196"/>
      <c r="V8530" s="196"/>
    </row>
    <row r="8531" spans="21:22" ht="15.75">
      <c r="U8531" s="196"/>
      <c r="V8531" s="196"/>
    </row>
    <row r="8532" spans="21:22" ht="15.75">
      <c r="U8532" s="196"/>
      <c r="V8532" s="196"/>
    </row>
    <row r="8533" spans="21:22" ht="15.75">
      <c r="U8533" s="196"/>
      <c r="V8533" s="196"/>
    </row>
    <row r="8534" spans="21:22" ht="15.75">
      <c r="U8534" s="196"/>
      <c r="V8534" s="196"/>
    </row>
    <row r="8535" spans="21:22" ht="15.75">
      <c r="U8535" s="196"/>
      <c r="V8535" s="196"/>
    </row>
    <row r="8536" spans="21:22" ht="15.75">
      <c r="U8536" s="196"/>
      <c r="V8536" s="196"/>
    </row>
    <row r="8537" spans="21:22" ht="15.75">
      <c r="U8537" s="196"/>
      <c r="V8537" s="196"/>
    </row>
    <row r="8538" spans="21:22" ht="15.75">
      <c r="U8538" s="196"/>
      <c r="V8538" s="196"/>
    </row>
    <row r="8539" spans="21:22" ht="15.75">
      <c r="U8539" s="196"/>
      <c r="V8539" s="196"/>
    </row>
    <row r="8540" spans="21:22" ht="15.75">
      <c r="U8540" s="196"/>
      <c r="V8540" s="196"/>
    </row>
    <row r="8541" spans="21:22" ht="15.75">
      <c r="U8541" s="196"/>
      <c r="V8541" s="196"/>
    </row>
    <row r="8542" spans="21:22" ht="15.75">
      <c r="U8542" s="196"/>
      <c r="V8542" s="196"/>
    </row>
    <row r="8543" spans="21:22" ht="15.75">
      <c r="U8543" s="196"/>
      <c r="V8543" s="196"/>
    </row>
    <row r="8544" spans="21:22" ht="15.75">
      <c r="U8544" s="196"/>
      <c r="V8544" s="196"/>
    </row>
    <row r="8545" spans="21:22" ht="15.75">
      <c r="U8545" s="196"/>
      <c r="V8545" s="196"/>
    </row>
    <row r="8546" spans="21:22" ht="15.75">
      <c r="U8546" s="196"/>
      <c r="V8546" s="196"/>
    </row>
    <row r="8547" spans="21:22" ht="15.75">
      <c r="U8547" s="196"/>
      <c r="V8547" s="196"/>
    </row>
    <row r="8548" spans="21:22" ht="15.75">
      <c r="U8548" s="196"/>
      <c r="V8548" s="196"/>
    </row>
    <row r="8549" spans="21:22" ht="15.75">
      <c r="U8549" s="196"/>
      <c r="V8549" s="196"/>
    </row>
    <row r="8550" spans="21:22" ht="15.75">
      <c r="U8550" s="196"/>
      <c r="V8550" s="196"/>
    </row>
    <row r="8551" spans="21:22" ht="15.75">
      <c r="U8551" s="196"/>
      <c r="V8551" s="196"/>
    </row>
    <row r="8552" spans="21:22" ht="15.75">
      <c r="U8552" s="196"/>
      <c r="V8552" s="196"/>
    </row>
    <row r="8553" spans="21:22" ht="15.75">
      <c r="U8553" s="196"/>
      <c r="V8553" s="196"/>
    </row>
    <row r="8554" spans="21:22" ht="15.75">
      <c r="U8554" s="196"/>
      <c r="V8554" s="196"/>
    </row>
    <row r="8555" spans="21:22" ht="15.75">
      <c r="U8555" s="196"/>
      <c r="V8555" s="196"/>
    </row>
    <row r="8556" spans="21:22" ht="15.75">
      <c r="U8556" s="196"/>
      <c r="V8556" s="196"/>
    </row>
    <row r="8557" spans="21:22" ht="15.75">
      <c r="U8557" s="196"/>
      <c r="V8557" s="196"/>
    </row>
    <row r="8558" spans="21:22" ht="15.75">
      <c r="U8558" s="196"/>
      <c r="V8558" s="196"/>
    </row>
    <row r="8559" spans="21:22" ht="15.75">
      <c r="U8559" s="196"/>
      <c r="V8559" s="196"/>
    </row>
    <row r="8560" spans="21:22" ht="15.75">
      <c r="U8560" s="196"/>
      <c r="V8560" s="196"/>
    </row>
    <row r="8561" spans="21:22" ht="15.75">
      <c r="U8561" s="196"/>
      <c r="V8561" s="196"/>
    </row>
    <row r="8562" spans="21:22" ht="15.75">
      <c r="U8562" s="196"/>
      <c r="V8562" s="196"/>
    </row>
    <row r="8563" spans="21:22" ht="15.75">
      <c r="U8563" s="196"/>
      <c r="V8563" s="196"/>
    </row>
    <row r="8564" spans="21:22" ht="15.75">
      <c r="U8564" s="196"/>
      <c r="V8564" s="196"/>
    </row>
    <row r="8565" spans="21:22" ht="15.75">
      <c r="U8565" s="196"/>
      <c r="V8565" s="196"/>
    </row>
    <row r="8566" spans="21:22" ht="15.75">
      <c r="U8566" s="196"/>
      <c r="V8566" s="196"/>
    </row>
    <row r="8567" spans="21:22" ht="15.75">
      <c r="U8567" s="196"/>
      <c r="V8567" s="196"/>
    </row>
    <row r="8568" spans="21:22" ht="15.75">
      <c r="U8568" s="196"/>
      <c r="V8568" s="196"/>
    </row>
    <row r="8569" spans="21:22" ht="15.75">
      <c r="U8569" s="196"/>
      <c r="V8569" s="196"/>
    </row>
    <row r="8570" spans="21:22" ht="15.75">
      <c r="U8570" s="196"/>
      <c r="V8570" s="196"/>
    </row>
    <row r="8571" spans="21:22" ht="15.75">
      <c r="U8571" s="196"/>
      <c r="V8571" s="196"/>
    </row>
    <row r="8572" spans="21:22" ht="15.75">
      <c r="U8572" s="196"/>
      <c r="V8572" s="196"/>
    </row>
    <row r="8573" spans="21:22" ht="15.75">
      <c r="U8573" s="196"/>
      <c r="V8573" s="196"/>
    </row>
    <row r="8574" spans="21:22" ht="15.75">
      <c r="U8574" s="196"/>
      <c r="V8574" s="196"/>
    </row>
    <row r="8575" spans="21:22" ht="15.75">
      <c r="U8575" s="196"/>
      <c r="V8575" s="196"/>
    </row>
    <row r="8576" spans="21:22" ht="15.75">
      <c r="U8576" s="196"/>
      <c r="V8576" s="196"/>
    </row>
    <row r="8577" spans="21:22" ht="15.75">
      <c r="U8577" s="196"/>
      <c r="V8577" s="196"/>
    </row>
    <row r="8578" spans="21:22" ht="15.75">
      <c r="U8578" s="196"/>
      <c r="V8578" s="196"/>
    </row>
    <row r="8579" spans="21:22" ht="15.75">
      <c r="U8579" s="196"/>
      <c r="V8579" s="196"/>
    </row>
    <row r="8580" spans="21:22" ht="15.75">
      <c r="U8580" s="196"/>
      <c r="V8580" s="196"/>
    </row>
    <row r="8581" spans="21:22" ht="15.75">
      <c r="U8581" s="196"/>
      <c r="V8581" s="196"/>
    </row>
    <row r="8582" spans="21:22" ht="15.75">
      <c r="U8582" s="196"/>
      <c r="V8582" s="196"/>
    </row>
    <row r="8583" spans="21:22" ht="15.75">
      <c r="U8583" s="196"/>
      <c r="V8583" s="196"/>
    </row>
    <row r="8584" spans="21:22" ht="15.75">
      <c r="U8584" s="196"/>
      <c r="V8584" s="196"/>
    </row>
    <row r="8585" spans="21:22" ht="15.75">
      <c r="U8585" s="196"/>
      <c r="V8585" s="196"/>
    </row>
    <row r="8586" spans="21:22" ht="15.75">
      <c r="U8586" s="196"/>
      <c r="V8586" s="196"/>
    </row>
    <row r="8587" spans="21:22" ht="15.75">
      <c r="U8587" s="196"/>
      <c r="V8587" s="196"/>
    </row>
    <row r="8588" spans="21:22" ht="15.75">
      <c r="U8588" s="196"/>
      <c r="V8588" s="196"/>
    </row>
    <row r="8589" spans="21:22" ht="15.75">
      <c r="U8589" s="196"/>
      <c r="V8589" s="196"/>
    </row>
    <row r="8590" spans="21:22" ht="15.75">
      <c r="U8590" s="196"/>
      <c r="V8590" s="196"/>
    </row>
    <row r="8591" spans="21:22" ht="15.75">
      <c r="U8591" s="196"/>
      <c r="V8591" s="196"/>
    </row>
    <row r="8592" spans="21:22" ht="15.75">
      <c r="U8592" s="196"/>
      <c r="V8592" s="196"/>
    </row>
    <row r="8593" spans="21:22" ht="15.75">
      <c r="U8593" s="196"/>
      <c r="V8593" s="196"/>
    </row>
    <row r="8594" spans="21:22" ht="15.75">
      <c r="U8594" s="196"/>
      <c r="V8594" s="196"/>
    </row>
    <row r="8595" spans="21:22" ht="15.75">
      <c r="U8595" s="196"/>
      <c r="V8595" s="196"/>
    </row>
    <row r="8596" spans="21:22" ht="15.75">
      <c r="U8596" s="196"/>
      <c r="V8596" s="196"/>
    </row>
    <row r="8597" spans="21:22" ht="15.75">
      <c r="U8597" s="196"/>
      <c r="V8597" s="196"/>
    </row>
    <row r="8598" spans="21:22" ht="15.75">
      <c r="U8598" s="196"/>
      <c r="V8598" s="196"/>
    </row>
    <row r="8599" spans="21:22" ht="15.75">
      <c r="U8599" s="196"/>
      <c r="V8599" s="196"/>
    </row>
    <row r="8600" spans="21:22" ht="15.75">
      <c r="U8600" s="196"/>
      <c r="V8600" s="196"/>
    </row>
    <row r="8601" spans="21:22" ht="15.75">
      <c r="U8601" s="196"/>
      <c r="V8601" s="196"/>
    </row>
    <row r="8602" spans="21:22" ht="15.75">
      <c r="U8602" s="196"/>
      <c r="V8602" s="196"/>
    </row>
    <row r="8603" spans="21:22" ht="15.75">
      <c r="U8603" s="196"/>
      <c r="V8603" s="196"/>
    </row>
    <row r="8604" spans="21:22" ht="15.75">
      <c r="U8604" s="196"/>
      <c r="V8604" s="196"/>
    </row>
    <row r="8605" spans="21:22" ht="15.75">
      <c r="U8605" s="196"/>
      <c r="V8605" s="196"/>
    </row>
    <row r="8606" spans="21:22" ht="15.75">
      <c r="U8606" s="196"/>
      <c r="V8606" s="196"/>
    </row>
    <row r="8607" spans="21:22" ht="15.75">
      <c r="U8607" s="196"/>
      <c r="V8607" s="196"/>
    </row>
    <row r="8608" spans="21:22" ht="15.75">
      <c r="U8608" s="196"/>
      <c r="V8608" s="196"/>
    </row>
    <row r="8609" spans="21:22" ht="15.75">
      <c r="U8609" s="196"/>
      <c r="V8609" s="196"/>
    </row>
    <row r="8610" spans="21:22" ht="15.75">
      <c r="U8610" s="196"/>
      <c r="V8610" s="196"/>
    </row>
    <row r="8611" spans="21:22" ht="15.75">
      <c r="U8611" s="196"/>
      <c r="V8611" s="196"/>
    </row>
    <row r="8612" spans="21:22" ht="15.75">
      <c r="U8612" s="196"/>
      <c r="V8612" s="196"/>
    </row>
    <row r="8613" spans="21:22" ht="15.75">
      <c r="U8613" s="196"/>
      <c r="V8613" s="196"/>
    </row>
    <row r="8614" spans="21:22" ht="15.75">
      <c r="U8614" s="196"/>
      <c r="V8614" s="196"/>
    </row>
    <row r="8615" spans="21:22" ht="15.75">
      <c r="U8615" s="196"/>
      <c r="V8615" s="196"/>
    </row>
    <row r="8616" spans="21:22" ht="15.75">
      <c r="U8616" s="196"/>
      <c r="V8616" s="196"/>
    </row>
    <row r="8617" spans="21:22" ht="15.75">
      <c r="U8617" s="196"/>
      <c r="V8617" s="196"/>
    </row>
    <row r="8618" spans="21:22" ht="15.75">
      <c r="U8618" s="196"/>
      <c r="V8618" s="196"/>
    </row>
    <row r="8619" spans="21:22" ht="15.75">
      <c r="U8619" s="196"/>
      <c r="V8619" s="196"/>
    </row>
    <row r="8620" spans="21:22" ht="15.75">
      <c r="U8620" s="196"/>
      <c r="V8620" s="196"/>
    </row>
    <row r="8621" spans="21:22" ht="15.75">
      <c r="U8621" s="196"/>
      <c r="V8621" s="196"/>
    </row>
    <row r="8622" spans="21:22" ht="15.75">
      <c r="U8622" s="196"/>
      <c r="V8622" s="196"/>
    </row>
    <row r="8623" spans="21:22" ht="15.75">
      <c r="U8623" s="196"/>
      <c r="V8623" s="196"/>
    </row>
    <row r="8624" spans="21:22" ht="15.75">
      <c r="U8624" s="196"/>
      <c r="V8624" s="196"/>
    </row>
    <row r="8625" spans="21:22" ht="15.75">
      <c r="U8625" s="196"/>
      <c r="V8625" s="196"/>
    </row>
    <row r="8626" spans="21:22" ht="15.75">
      <c r="U8626" s="196"/>
      <c r="V8626" s="196"/>
    </row>
    <row r="8627" spans="21:22" ht="15.75">
      <c r="U8627" s="196"/>
      <c r="V8627" s="196"/>
    </row>
    <row r="8628" spans="21:22" ht="15.75">
      <c r="U8628" s="196"/>
      <c r="V8628" s="196"/>
    </row>
    <row r="8629" spans="21:22" ht="15.75">
      <c r="U8629" s="196"/>
      <c r="V8629" s="196"/>
    </row>
    <row r="8630" spans="21:22" ht="15.75">
      <c r="U8630" s="196"/>
      <c r="V8630" s="196"/>
    </row>
    <row r="8631" spans="21:22" ht="15.75">
      <c r="U8631" s="196"/>
      <c r="V8631" s="196"/>
    </row>
    <row r="8632" spans="21:22" ht="15.75">
      <c r="U8632" s="196"/>
      <c r="V8632" s="196"/>
    </row>
    <row r="8633" spans="21:22" ht="15.75">
      <c r="U8633" s="196"/>
      <c r="V8633" s="196"/>
    </row>
    <row r="8634" spans="21:22" ht="15.75">
      <c r="U8634" s="196"/>
      <c r="V8634" s="196"/>
    </row>
    <row r="8635" spans="21:22" ht="15.75">
      <c r="U8635" s="196"/>
      <c r="V8635" s="196"/>
    </row>
    <row r="8636" spans="21:22" ht="15.75">
      <c r="U8636" s="196"/>
      <c r="V8636" s="196"/>
    </row>
    <row r="8637" spans="21:22" ht="15.75">
      <c r="U8637" s="196"/>
      <c r="V8637" s="196"/>
    </row>
    <row r="8638" spans="21:22" ht="15.75">
      <c r="U8638" s="196"/>
      <c r="V8638" s="196"/>
    </row>
    <row r="8639" spans="21:22" ht="15.75">
      <c r="U8639" s="196"/>
      <c r="V8639" s="196"/>
    </row>
    <row r="8640" spans="21:22" ht="15.75">
      <c r="U8640" s="196"/>
      <c r="V8640" s="196"/>
    </row>
    <row r="8641" spans="21:22" ht="15.75">
      <c r="U8641" s="196"/>
      <c r="V8641" s="196"/>
    </row>
    <row r="8642" spans="21:22" ht="15.75">
      <c r="U8642" s="196"/>
      <c r="V8642" s="196"/>
    </row>
    <row r="8643" spans="21:22" ht="15.75">
      <c r="U8643" s="196"/>
      <c r="V8643" s="196"/>
    </row>
    <row r="8644" spans="21:22" ht="15.75">
      <c r="U8644" s="196"/>
      <c r="V8644" s="196"/>
    </row>
    <row r="8645" spans="21:22" ht="15.75">
      <c r="U8645" s="196"/>
      <c r="V8645" s="196"/>
    </row>
    <row r="8646" spans="21:22" ht="15.75">
      <c r="U8646" s="196"/>
      <c r="V8646" s="196"/>
    </row>
    <row r="8647" spans="21:22" ht="15.75">
      <c r="U8647" s="196"/>
      <c r="V8647" s="196"/>
    </row>
    <row r="8648" spans="21:22" ht="15.75">
      <c r="U8648" s="196"/>
      <c r="V8648" s="196"/>
    </row>
    <row r="8649" spans="21:22" ht="15.75">
      <c r="U8649" s="196"/>
      <c r="V8649" s="196"/>
    </row>
    <row r="8650" spans="21:22" ht="15.75">
      <c r="U8650" s="196"/>
      <c r="V8650" s="196"/>
    </row>
    <row r="8651" spans="21:22" ht="15.75">
      <c r="U8651" s="196"/>
      <c r="V8651" s="196"/>
    </row>
    <row r="8652" spans="21:22" ht="15.75">
      <c r="U8652" s="196"/>
      <c r="V8652" s="196"/>
    </row>
    <row r="8653" spans="21:22" ht="15.75">
      <c r="U8653" s="196"/>
      <c r="V8653" s="196"/>
    </row>
    <row r="8654" spans="21:22" ht="15.75">
      <c r="U8654" s="196"/>
      <c r="V8654" s="196"/>
    </row>
    <row r="8655" spans="21:22" ht="15.75">
      <c r="U8655" s="196"/>
      <c r="V8655" s="196"/>
    </row>
    <row r="8656" spans="21:22" ht="15.75">
      <c r="U8656" s="196"/>
      <c r="V8656" s="196"/>
    </row>
    <row r="8657" spans="21:22" ht="15.75">
      <c r="U8657" s="196"/>
      <c r="V8657" s="196"/>
    </row>
    <row r="8658" spans="21:22" ht="15.75">
      <c r="U8658" s="196"/>
      <c r="V8658" s="196"/>
    </row>
    <row r="8659" spans="21:22" ht="15.75">
      <c r="U8659" s="196"/>
      <c r="V8659" s="196"/>
    </row>
    <row r="8660" spans="21:22" ht="15.75">
      <c r="U8660" s="196"/>
      <c r="V8660" s="196"/>
    </row>
    <row r="8661" spans="21:22" ht="15.75">
      <c r="U8661" s="196"/>
      <c r="V8661" s="196"/>
    </row>
    <row r="8662" spans="21:22" ht="15.75">
      <c r="U8662" s="196"/>
      <c r="V8662" s="196"/>
    </row>
    <row r="8663" spans="21:22" ht="15.75">
      <c r="U8663" s="196"/>
      <c r="V8663" s="196"/>
    </row>
    <row r="8664" spans="21:22" ht="15.75">
      <c r="U8664" s="196"/>
      <c r="V8664" s="196"/>
    </row>
    <row r="8665" spans="21:22" ht="15.75">
      <c r="U8665" s="196"/>
      <c r="V8665" s="196"/>
    </row>
    <row r="8666" spans="21:22" ht="15.75">
      <c r="U8666" s="196"/>
      <c r="V8666" s="196"/>
    </row>
    <row r="8667" spans="21:22" ht="15.75">
      <c r="U8667" s="196"/>
      <c r="V8667" s="196"/>
    </row>
    <row r="8668" spans="21:22" ht="15.75">
      <c r="U8668" s="196"/>
      <c r="V8668" s="196"/>
    </row>
    <row r="8669" spans="21:22" ht="15.75">
      <c r="U8669" s="196"/>
      <c r="V8669" s="196"/>
    </row>
    <row r="8670" spans="21:22" ht="15.75">
      <c r="U8670" s="196"/>
      <c r="V8670" s="196"/>
    </row>
    <row r="8671" spans="21:22" ht="15.75">
      <c r="U8671" s="196"/>
      <c r="V8671" s="196"/>
    </row>
    <row r="8672" spans="21:22" ht="15.75">
      <c r="U8672" s="196"/>
      <c r="V8672" s="196"/>
    </row>
    <row r="8673" spans="21:22" ht="15.75">
      <c r="U8673" s="196"/>
      <c r="V8673" s="196"/>
    </row>
    <row r="8674" spans="21:22" ht="15.75">
      <c r="U8674" s="196"/>
      <c r="V8674" s="196"/>
    </row>
    <row r="8675" spans="21:22" ht="15.75">
      <c r="U8675" s="196"/>
      <c r="V8675" s="196"/>
    </row>
    <row r="8676" spans="21:22" ht="15.75">
      <c r="U8676" s="196"/>
      <c r="V8676" s="196"/>
    </row>
    <row r="8677" spans="21:22" ht="15.75">
      <c r="U8677" s="196"/>
      <c r="V8677" s="196"/>
    </row>
    <row r="8678" spans="21:22" ht="15.75">
      <c r="U8678" s="196"/>
      <c r="V8678" s="196"/>
    </row>
    <row r="8679" spans="21:22" ht="15.75">
      <c r="U8679" s="196"/>
      <c r="V8679" s="196"/>
    </row>
    <row r="8680" spans="21:22" ht="15.75">
      <c r="U8680" s="196"/>
      <c r="V8680" s="196"/>
    </row>
    <row r="8681" spans="21:22" ht="15.75">
      <c r="U8681" s="196"/>
      <c r="V8681" s="196"/>
    </row>
    <row r="8682" spans="21:22" ht="15.75">
      <c r="U8682" s="196"/>
      <c r="V8682" s="196"/>
    </row>
    <row r="8683" spans="21:22" ht="15.75">
      <c r="U8683" s="196"/>
      <c r="V8683" s="196"/>
    </row>
    <row r="8684" spans="21:22" ht="15.75">
      <c r="U8684" s="196"/>
      <c r="V8684" s="196"/>
    </row>
    <row r="8685" spans="21:22" ht="15.75">
      <c r="U8685" s="196"/>
      <c r="V8685" s="196"/>
    </row>
    <row r="8686" spans="21:22" ht="15.75">
      <c r="U8686" s="196"/>
      <c r="V8686" s="196"/>
    </row>
    <row r="8687" spans="21:22" ht="15.75">
      <c r="U8687" s="196"/>
      <c r="V8687" s="196"/>
    </row>
    <row r="8688" spans="21:22" ht="15.75">
      <c r="U8688" s="196"/>
      <c r="V8688" s="196"/>
    </row>
    <row r="8689" spans="21:22" ht="15.75">
      <c r="U8689" s="196"/>
      <c r="V8689" s="196"/>
    </row>
    <row r="8690" spans="21:22" ht="15.75">
      <c r="U8690" s="196"/>
      <c r="V8690" s="196"/>
    </row>
    <row r="8691" spans="21:22" ht="15.75">
      <c r="U8691" s="196"/>
      <c r="V8691" s="196"/>
    </row>
    <row r="8692" spans="21:22" ht="15.75">
      <c r="U8692" s="196"/>
      <c r="V8692" s="196"/>
    </row>
    <row r="8693" spans="21:22" ht="15.75">
      <c r="U8693" s="196"/>
      <c r="V8693" s="196"/>
    </row>
    <row r="8694" spans="21:22" ht="15.75">
      <c r="U8694" s="196"/>
      <c r="V8694" s="196"/>
    </row>
    <row r="8695" spans="21:22" ht="15.75">
      <c r="U8695" s="196"/>
      <c r="V8695" s="196"/>
    </row>
    <row r="8696" spans="21:22" ht="15.75">
      <c r="U8696" s="196"/>
      <c r="V8696" s="196"/>
    </row>
    <row r="8697" spans="21:22" ht="15.75">
      <c r="U8697" s="196"/>
      <c r="V8697" s="196"/>
    </row>
    <row r="8698" spans="21:22" ht="15.75">
      <c r="U8698" s="196"/>
      <c r="V8698" s="196"/>
    </row>
    <row r="8699" spans="21:22" ht="15.75">
      <c r="U8699" s="196"/>
      <c r="V8699" s="196"/>
    </row>
    <row r="8700" spans="21:22" ht="15.75">
      <c r="U8700" s="196"/>
      <c r="V8700" s="196"/>
    </row>
    <row r="8701" spans="21:22" ht="15.75">
      <c r="U8701" s="196"/>
      <c r="V8701" s="196"/>
    </row>
    <row r="8702" spans="21:22" ht="15.75">
      <c r="U8702" s="196"/>
      <c r="V8702" s="196"/>
    </row>
    <row r="8703" spans="21:22" ht="15.75">
      <c r="U8703" s="196"/>
      <c r="V8703" s="196"/>
    </row>
    <row r="8704" spans="21:22" ht="15.75">
      <c r="U8704" s="196"/>
      <c r="V8704" s="196"/>
    </row>
    <row r="8705" spans="21:22" ht="15.75">
      <c r="U8705" s="196"/>
      <c r="V8705" s="196"/>
    </row>
    <row r="8706" spans="21:22" ht="15.75">
      <c r="U8706" s="196"/>
      <c r="V8706" s="196"/>
    </row>
    <row r="8707" spans="21:22" ht="15.75">
      <c r="U8707" s="196"/>
      <c r="V8707" s="196"/>
    </row>
    <row r="8708" spans="21:22" ht="15.75">
      <c r="U8708" s="196"/>
      <c r="V8708" s="196"/>
    </row>
    <row r="8709" spans="21:22" ht="15.75">
      <c r="U8709" s="196"/>
      <c r="V8709" s="196"/>
    </row>
    <row r="8710" spans="21:22" ht="15.75">
      <c r="U8710" s="196"/>
      <c r="V8710" s="196"/>
    </row>
    <row r="8711" spans="21:22" ht="15.75">
      <c r="U8711" s="196"/>
      <c r="V8711" s="196"/>
    </row>
    <row r="8712" spans="21:22" ht="15.75">
      <c r="U8712" s="196"/>
      <c r="V8712" s="196"/>
    </row>
    <row r="8713" spans="21:22" ht="15.75">
      <c r="U8713" s="196"/>
      <c r="V8713" s="196"/>
    </row>
    <row r="8714" spans="21:22" ht="15.75">
      <c r="U8714" s="196"/>
      <c r="V8714" s="196"/>
    </row>
    <row r="8715" spans="21:22" ht="15.75">
      <c r="U8715" s="196"/>
      <c r="V8715" s="196"/>
    </row>
    <row r="8716" spans="21:22" ht="15.75">
      <c r="U8716" s="196"/>
      <c r="V8716" s="196"/>
    </row>
    <row r="8717" spans="21:22" ht="15.75">
      <c r="U8717" s="196"/>
      <c r="V8717" s="196"/>
    </row>
    <row r="8718" spans="21:22" ht="15.75">
      <c r="U8718" s="196"/>
      <c r="V8718" s="196"/>
    </row>
    <row r="8719" spans="21:22" ht="15.75">
      <c r="U8719" s="196"/>
      <c r="V8719" s="196"/>
    </row>
    <row r="8720" spans="21:22" ht="15.75">
      <c r="U8720" s="196"/>
      <c r="V8720" s="196"/>
    </row>
    <row r="8721" spans="21:22" ht="15.75">
      <c r="U8721" s="196"/>
      <c r="V8721" s="196"/>
    </row>
    <row r="8722" spans="21:22" ht="15.75">
      <c r="U8722" s="196"/>
      <c r="V8722" s="196"/>
    </row>
    <row r="8723" spans="21:22" ht="15.75">
      <c r="U8723" s="196"/>
      <c r="V8723" s="196"/>
    </row>
    <row r="8724" spans="21:22" ht="15.75">
      <c r="U8724" s="196"/>
      <c r="V8724" s="196"/>
    </row>
    <row r="8725" spans="21:22" ht="15.75">
      <c r="U8725" s="196"/>
      <c r="V8725" s="196"/>
    </row>
    <row r="8726" spans="21:22" ht="15.75">
      <c r="U8726" s="196"/>
      <c r="V8726" s="196"/>
    </row>
    <row r="8727" spans="21:22" ht="15.75">
      <c r="U8727" s="196"/>
      <c r="V8727" s="196"/>
    </row>
    <row r="8728" spans="21:22" ht="15.75">
      <c r="U8728" s="196"/>
      <c r="V8728" s="196"/>
    </row>
    <row r="8729" spans="21:22" ht="15.75">
      <c r="U8729" s="196"/>
      <c r="V8729" s="196"/>
    </row>
    <row r="8730" spans="21:22" ht="15.75">
      <c r="U8730" s="196"/>
      <c r="V8730" s="196"/>
    </row>
    <row r="8731" spans="21:22" ht="15.75">
      <c r="U8731" s="196"/>
      <c r="V8731" s="196"/>
    </row>
    <row r="8732" spans="21:22" ht="15.75">
      <c r="U8732" s="196"/>
      <c r="V8732" s="196"/>
    </row>
    <row r="8733" spans="21:22" ht="15.75">
      <c r="U8733" s="196"/>
      <c r="V8733" s="196"/>
    </row>
    <row r="8734" spans="21:22" ht="15.75">
      <c r="U8734" s="196"/>
      <c r="V8734" s="196"/>
    </row>
    <row r="8735" spans="21:22" ht="15.75">
      <c r="U8735" s="196"/>
      <c r="V8735" s="196"/>
    </row>
    <row r="8736" spans="21:22" ht="15.75">
      <c r="U8736" s="196"/>
      <c r="V8736" s="196"/>
    </row>
    <row r="8737" spans="21:22" ht="15.75">
      <c r="U8737" s="196"/>
      <c r="V8737" s="196"/>
    </row>
    <row r="8738" spans="21:22" ht="15.75">
      <c r="U8738" s="196"/>
      <c r="V8738" s="196"/>
    </row>
    <row r="8739" spans="21:22" ht="15.75">
      <c r="U8739" s="196"/>
      <c r="V8739" s="196"/>
    </row>
    <row r="8740" spans="21:22" ht="15.75">
      <c r="U8740" s="196"/>
      <c r="V8740" s="196"/>
    </row>
    <row r="8741" spans="21:22" ht="15.75">
      <c r="U8741" s="196"/>
      <c r="V8741" s="196"/>
    </row>
    <row r="8742" spans="21:22" ht="15.75">
      <c r="U8742" s="196"/>
      <c r="V8742" s="196"/>
    </row>
    <row r="8743" spans="21:22" ht="15.75">
      <c r="U8743" s="196"/>
      <c r="V8743" s="196"/>
    </row>
    <row r="8744" spans="21:22" ht="15.75">
      <c r="U8744" s="196"/>
      <c r="V8744" s="196"/>
    </row>
    <row r="8745" spans="21:22" ht="15.75">
      <c r="U8745" s="196"/>
      <c r="V8745" s="196"/>
    </row>
    <row r="8746" spans="21:22" ht="15.75">
      <c r="U8746" s="196"/>
      <c r="V8746" s="196"/>
    </row>
    <row r="8747" spans="21:22" ht="15.75">
      <c r="U8747" s="196"/>
      <c r="V8747" s="196"/>
    </row>
    <row r="8748" spans="21:22" ht="15.75">
      <c r="U8748" s="196"/>
      <c r="V8748" s="196"/>
    </row>
    <row r="8749" spans="21:22" ht="15.75">
      <c r="U8749" s="196"/>
      <c r="V8749" s="196"/>
    </row>
    <row r="8750" spans="21:22" ht="15.75">
      <c r="U8750" s="196"/>
      <c r="V8750" s="196"/>
    </row>
    <row r="8751" spans="21:22" ht="15.75">
      <c r="U8751" s="196"/>
      <c r="V8751" s="196"/>
    </row>
    <row r="8752" spans="21:22" ht="15.75">
      <c r="U8752" s="196"/>
      <c r="V8752" s="196"/>
    </row>
    <row r="8753" spans="21:22" ht="15.75">
      <c r="U8753" s="196"/>
      <c r="V8753" s="196"/>
    </row>
    <row r="8754" spans="21:22" ht="15.75">
      <c r="U8754" s="196"/>
      <c r="V8754" s="196"/>
    </row>
    <row r="8755" spans="21:22" ht="15.75">
      <c r="U8755" s="196"/>
      <c r="V8755" s="196"/>
    </row>
    <row r="8756" spans="21:22" ht="15.75">
      <c r="U8756" s="196"/>
      <c r="V8756" s="196"/>
    </row>
    <row r="8757" spans="21:22" ht="15.75">
      <c r="U8757" s="196"/>
      <c r="V8757" s="196"/>
    </row>
    <row r="8758" spans="21:22" ht="15.75">
      <c r="U8758" s="196"/>
      <c r="V8758" s="196"/>
    </row>
    <row r="8759" spans="21:22" ht="15.75">
      <c r="U8759" s="196"/>
      <c r="V8759" s="196"/>
    </row>
    <row r="8760" spans="21:22" ht="15.75">
      <c r="U8760" s="196"/>
      <c r="V8760" s="196"/>
    </row>
    <row r="8761" spans="21:22" ht="15.75">
      <c r="U8761" s="196"/>
      <c r="V8761" s="196"/>
    </row>
    <row r="8762" spans="21:22" ht="15.75">
      <c r="U8762" s="196"/>
      <c r="V8762" s="196"/>
    </row>
    <row r="8763" spans="21:22" ht="15.75">
      <c r="U8763" s="196"/>
      <c r="V8763" s="196"/>
    </row>
    <row r="8764" spans="21:22" ht="15.75">
      <c r="U8764" s="196"/>
      <c r="V8764" s="196"/>
    </row>
    <row r="8765" spans="21:22" ht="15.75">
      <c r="U8765" s="196"/>
      <c r="V8765" s="196"/>
    </row>
    <row r="8766" spans="21:22" ht="15.75">
      <c r="U8766" s="196"/>
      <c r="V8766" s="196"/>
    </row>
    <row r="8767" spans="21:22" ht="15.75">
      <c r="U8767" s="196"/>
      <c r="V8767" s="196"/>
    </row>
    <row r="8768" spans="21:22" ht="15.75">
      <c r="U8768" s="196"/>
      <c r="V8768" s="196"/>
    </row>
    <row r="8769" spans="21:22" ht="15.75">
      <c r="U8769" s="196"/>
      <c r="V8769" s="196"/>
    </row>
    <row r="8770" spans="21:22" ht="15.75">
      <c r="U8770" s="196"/>
      <c r="V8770" s="196"/>
    </row>
    <row r="8771" spans="21:22" ht="15.75">
      <c r="U8771" s="196"/>
      <c r="V8771" s="196"/>
    </row>
    <row r="8772" spans="21:22" ht="15.75">
      <c r="U8772" s="196"/>
      <c r="V8772" s="196"/>
    </row>
    <row r="8773" spans="21:22" ht="15.75">
      <c r="U8773" s="196"/>
      <c r="V8773" s="196"/>
    </row>
    <row r="8774" spans="21:22" ht="15.75">
      <c r="U8774" s="196"/>
      <c r="V8774" s="196"/>
    </row>
    <row r="8775" spans="21:22" ht="15.75">
      <c r="U8775" s="196"/>
      <c r="V8775" s="196"/>
    </row>
    <row r="8776" spans="21:22" ht="15.75">
      <c r="U8776" s="196"/>
      <c r="V8776" s="196"/>
    </row>
    <row r="8777" spans="21:22" ht="15.75">
      <c r="U8777" s="196"/>
      <c r="V8777" s="196"/>
    </row>
    <row r="8778" spans="21:22" ht="15.75">
      <c r="U8778" s="196"/>
      <c r="V8778" s="196"/>
    </row>
    <row r="8779" spans="21:22" ht="15.75">
      <c r="U8779" s="196"/>
      <c r="V8779" s="196"/>
    </row>
    <row r="8780" spans="21:22" ht="15.75">
      <c r="U8780" s="196"/>
      <c r="V8780" s="196"/>
    </row>
    <row r="8781" spans="21:22" ht="15.75">
      <c r="U8781" s="196"/>
      <c r="V8781" s="196"/>
    </row>
    <row r="8782" spans="21:22" ht="15.75">
      <c r="U8782" s="196"/>
      <c r="V8782" s="196"/>
    </row>
    <row r="8783" spans="21:22" ht="15.75">
      <c r="U8783" s="196"/>
      <c r="V8783" s="196"/>
    </row>
    <row r="8784" spans="21:22" ht="15.75">
      <c r="U8784" s="196"/>
      <c r="V8784" s="196"/>
    </row>
    <row r="8785" spans="21:22" ht="15.75">
      <c r="U8785" s="196"/>
      <c r="V8785" s="196"/>
    </row>
    <row r="8786" spans="21:22" ht="15.75">
      <c r="U8786" s="196"/>
      <c r="V8786" s="196"/>
    </row>
    <row r="8787" spans="21:22" ht="15.75">
      <c r="U8787" s="196"/>
      <c r="V8787" s="196"/>
    </row>
    <row r="8788" spans="21:22" ht="15.75">
      <c r="U8788" s="196"/>
      <c r="V8788" s="196"/>
    </row>
    <row r="8789" spans="21:22" ht="15.75">
      <c r="U8789" s="196"/>
      <c r="V8789" s="196"/>
    </row>
    <row r="8790" spans="21:22" ht="15.75">
      <c r="U8790" s="196"/>
      <c r="V8790" s="196"/>
    </row>
    <row r="8791" spans="21:22" ht="15.75">
      <c r="U8791" s="196"/>
      <c r="V8791" s="196"/>
    </row>
    <row r="8792" spans="21:22" ht="15.75">
      <c r="U8792" s="196"/>
      <c r="V8792" s="196"/>
    </row>
    <row r="8793" spans="21:22" ht="15.75">
      <c r="U8793" s="196"/>
      <c r="V8793" s="196"/>
    </row>
    <row r="8794" spans="21:22" ht="15.75">
      <c r="U8794" s="196"/>
      <c r="V8794" s="196"/>
    </row>
    <row r="8795" spans="21:22" ht="15.75">
      <c r="U8795" s="196"/>
      <c r="V8795" s="196"/>
    </row>
    <row r="8796" spans="21:22" ht="15.75">
      <c r="U8796" s="196"/>
      <c r="V8796" s="196"/>
    </row>
    <row r="8797" spans="21:22" ht="15.75">
      <c r="U8797" s="196"/>
      <c r="V8797" s="196"/>
    </row>
    <row r="8798" spans="21:22" ht="15.75">
      <c r="U8798" s="196"/>
      <c r="V8798" s="196"/>
    </row>
    <row r="8799" spans="21:22" ht="15.75">
      <c r="U8799" s="196"/>
      <c r="V8799" s="196"/>
    </row>
    <row r="8800" spans="21:22" ht="15.75">
      <c r="U8800" s="196"/>
      <c r="V8800" s="196"/>
    </row>
    <row r="8801" spans="21:22" ht="15.75">
      <c r="U8801" s="196"/>
      <c r="V8801" s="196"/>
    </row>
    <row r="8802" spans="21:22" ht="15.75">
      <c r="U8802" s="196"/>
      <c r="V8802" s="196"/>
    </row>
    <row r="8803" spans="21:22" ht="15.75">
      <c r="U8803" s="196"/>
      <c r="V8803" s="196"/>
    </row>
    <row r="8804" spans="21:22" ht="15.75">
      <c r="U8804" s="196"/>
      <c r="V8804" s="196"/>
    </row>
    <row r="8805" spans="21:22" ht="15.75">
      <c r="U8805" s="196"/>
      <c r="V8805" s="196"/>
    </row>
    <row r="8806" spans="21:22" ht="15.75">
      <c r="U8806" s="196"/>
      <c r="V8806" s="196"/>
    </row>
    <row r="8807" spans="21:22" ht="15.75">
      <c r="U8807" s="196"/>
      <c r="V8807" s="196"/>
    </row>
    <row r="8808" spans="21:22" ht="15.75">
      <c r="U8808" s="196"/>
      <c r="V8808" s="196"/>
    </row>
    <row r="8809" spans="21:22" ht="15.75">
      <c r="U8809" s="196"/>
      <c r="V8809" s="196"/>
    </row>
    <row r="8810" spans="21:22" ht="15.75">
      <c r="U8810" s="196"/>
      <c r="V8810" s="196"/>
    </row>
    <row r="8811" spans="21:22" ht="15.75">
      <c r="U8811" s="196"/>
      <c r="V8811" s="196"/>
    </row>
    <row r="8812" spans="21:22" ht="15.75">
      <c r="U8812" s="196"/>
      <c r="V8812" s="196"/>
    </row>
    <row r="8813" spans="21:22" ht="15.75">
      <c r="U8813" s="196"/>
      <c r="V8813" s="196"/>
    </row>
    <row r="8814" spans="21:22" ht="15.75">
      <c r="U8814" s="196"/>
      <c r="V8814" s="196"/>
    </row>
    <row r="8815" spans="21:22" ht="15.75">
      <c r="U8815" s="196"/>
      <c r="V8815" s="196"/>
    </row>
    <row r="8816" spans="21:22" ht="15.75">
      <c r="U8816" s="196"/>
      <c r="V8816" s="196"/>
    </row>
    <row r="8817" spans="21:22" ht="15.75">
      <c r="U8817" s="196"/>
      <c r="V8817" s="196"/>
    </row>
    <row r="8818" spans="21:22" ht="15.75">
      <c r="U8818" s="196"/>
      <c r="V8818" s="196"/>
    </row>
    <row r="8819" spans="21:22" ht="15.75">
      <c r="U8819" s="196"/>
      <c r="V8819" s="196"/>
    </row>
    <row r="8820" spans="21:22" ht="15.75">
      <c r="U8820" s="196"/>
      <c r="V8820" s="196"/>
    </row>
    <row r="8821" spans="21:22" ht="15.75">
      <c r="U8821" s="196"/>
      <c r="V8821" s="196"/>
    </row>
    <row r="8822" spans="21:22" ht="15.75">
      <c r="U8822" s="196"/>
      <c r="V8822" s="196"/>
    </row>
    <row r="8823" spans="21:22" ht="15.75">
      <c r="U8823" s="196"/>
      <c r="V8823" s="196"/>
    </row>
    <row r="8824" spans="21:22" ht="15.75">
      <c r="U8824" s="196"/>
      <c r="V8824" s="196"/>
    </row>
    <row r="8825" spans="21:22" ht="15.75">
      <c r="U8825" s="196"/>
      <c r="V8825" s="196"/>
    </row>
    <row r="8826" spans="21:22" ht="15.75">
      <c r="U8826" s="196"/>
      <c r="V8826" s="196"/>
    </row>
    <row r="8827" spans="21:22" ht="15.75">
      <c r="U8827" s="196"/>
      <c r="V8827" s="196"/>
    </row>
    <row r="8828" spans="21:22" ht="15.75">
      <c r="U8828" s="196"/>
      <c r="V8828" s="196"/>
    </row>
    <row r="8829" spans="21:22" ht="15.75">
      <c r="U8829" s="196"/>
      <c r="V8829" s="196"/>
    </row>
    <row r="8830" spans="21:22" ht="15.75">
      <c r="U8830" s="196"/>
      <c r="V8830" s="196"/>
    </row>
    <row r="8831" spans="21:22" ht="15.75">
      <c r="U8831" s="196"/>
      <c r="V8831" s="196"/>
    </row>
    <row r="8832" spans="21:22" ht="15.75">
      <c r="U8832" s="196"/>
      <c r="V8832" s="196"/>
    </row>
    <row r="8833" spans="21:22" ht="15.75">
      <c r="U8833" s="196"/>
      <c r="V8833" s="196"/>
    </row>
    <row r="8834" spans="21:22" ht="15.75">
      <c r="U8834" s="196"/>
      <c r="V8834" s="196"/>
    </row>
    <row r="8835" spans="21:22" ht="15.75">
      <c r="U8835" s="196"/>
      <c r="V8835" s="196"/>
    </row>
    <row r="8836" spans="21:22" ht="15.75">
      <c r="U8836" s="196"/>
      <c r="V8836" s="196"/>
    </row>
    <row r="8837" spans="21:22" ht="15.75">
      <c r="U8837" s="196"/>
      <c r="V8837" s="196"/>
    </row>
    <row r="8838" spans="21:22" ht="15.75">
      <c r="U8838" s="196"/>
      <c r="V8838" s="196"/>
    </row>
    <row r="8839" spans="21:22" ht="15.75">
      <c r="U8839" s="196"/>
      <c r="V8839" s="196"/>
    </row>
    <row r="8840" spans="21:22" ht="15.75">
      <c r="U8840" s="196"/>
      <c r="V8840" s="196"/>
    </row>
    <row r="8841" spans="21:22" ht="15.75">
      <c r="U8841" s="196"/>
      <c r="V8841" s="196"/>
    </row>
    <row r="8842" spans="21:22" ht="15.75">
      <c r="U8842" s="196"/>
      <c r="V8842" s="196"/>
    </row>
    <row r="8843" spans="21:22" ht="15.75">
      <c r="U8843" s="196"/>
      <c r="V8843" s="196"/>
    </row>
    <row r="8844" spans="21:22" ht="15.75">
      <c r="U8844" s="196"/>
      <c r="V8844" s="196"/>
    </row>
    <row r="8845" spans="21:22" ht="15.75">
      <c r="U8845" s="196"/>
      <c r="V8845" s="196"/>
    </row>
    <row r="8846" spans="21:22" ht="15.75">
      <c r="U8846" s="196"/>
      <c r="V8846" s="196"/>
    </row>
    <row r="8847" spans="21:22" ht="15.75">
      <c r="U8847" s="196"/>
      <c r="V8847" s="196"/>
    </row>
    <row r="8848" spans="21:22" ht="15.75">
      <c r="U8848" s="196"/>
      <c r="V8848" s="196"/>
    </row>
    <row r="8849" spans="21:22" ht="15.75">
      <c r="U8849" s="196"/>
      <c r="V8849" s="196"/>
    </row>
    <row r="8850" spans="21:22" ht="15.75">
      <c r="U8850" s="196"/>
      <c r="V8850" s="196"/>
    </row>
    <row r="8851" spans="21:22" ht="15.75">
      <c r="U8851" s="196"/>
      <c r="V8851" s="196"/>
    </row>
    <row r="8852" spans="21:22" ht="15.75">
      <c r="U8852" s="196"/>
      <c r="V8852" s="196"/>
    </row>
    <row r="8853" spans="21:22" ht="15.75">
      <c r="U8853" s="196"/>
      <c r="V8853" s="196"/>
    </row>
    <row r="8854" spans="21:22" ht="15.75">
      <c r="U8854" s="196"/>
      <c r="V8854" s="196"/>
    </row>
    <row r="8855" spans="21:22" ht="15.75">
      <c r="U8855" s="196"/>
      <c r="V8855" s="196"/>
    </row>
    <row r="8856" spans="21:22" ht="15.75">
      <c r="U8856" s="196"/>
      <c r="V8856" s="196"/>
    </row>
    <row r="8857" spans="21:22" ht="15.75">
      <c r="U8857" s="196"/>
      <c r="V8857" s="196"/>
    </row>
    <row r="8858" spans="21:22" ht="15.75">
      <c r="U8858" s="196"/>
      <c r="V8858" s="196"/>
    </row>
    <row r="8859" spans="21:22" ht="15.75">
      <c r="U8859" s="196"/>
      <c r="V8859" s="196"/>
    </row>
    <row r="8860" spans="21:22" ht="15.75">
      <c r="U8860" s="196"/>
      <c r="V8860" s="196"/>
    </row>
    <row r="8861" spans="21:22" ht="15.75">
      <c r="U8861" s="196"/>
      <c r="V8861" s="196"/>
    </row>
    <row r="8862" spans="21:22" ht="15.75">
      <c r="U8862" s="196"/>
      <c r="V8862" s="196"/>
    </row>
    <row r="8863" spans="21:22" ht="15.75">
      <c r="U8863" s="196"/>
      <c r="V8863" s="196"/>
    </row>
    <row r="8864" spans="21:22" ht="15.75">
      <c r="U8864" s="196"/>
      <c r="V8864" s="196"/>
    </row>
    <row r="8865" spans="21:22" ht="15.75">
      <c r="U8865" s="196"/>
      <c r="V8865" s="196"/>
    </row>
    <row r="8866" spans="21:22" ht="15.75">
      <c r="U8866" s="196"/>
      <c r="V8866" s="196"/>
    </row>
    <row r="8867" spans="21:22" ht="15.75">
      <c r="U8867" s="196"/>
      <c r="V8867" s="196"/>
    </row>
    <row r="8868" spans="21:22" ht="15.75">
      <c r="U8868" s="196"/>
      <c r="V8868" s="196"/>
    </row>
    <row r="8869" spans="21:22" ht="15.75">
      <c r="U8869" s="196"/>
      <c r="V8869" s="196"/>
    </row>
    <row r="8870" spans="21:22" ht="15.75">
      <c r="U8870" s="196"/>
      <c r="V8870" s="196"/>
    </row>
    <row r="8871" spans="21:22" ht="15.75">
      <c r="U8871" s="196"/>
      <c r="V8871" s="196"/>
    </row>
    <row r="8872" spans="21:22" ht="15.75">
      <c r="U8872" s="196"/>
      <c r="V8872" s="196"/>
    </row>
    <row r="8873" spans="21:22" ht="15.75">
      <c r="U8873" s="196"/>
      <c r="V8873" s="196"/>
    </row>
    <row r="8874" spans="21:22" ht="15.75">
      <c r="U8874" s="196"/>
      <c r="V8874" s="196"/>
    </row>
    <row r="8875" spans="21:22" ht="15.75">
      <c r="U8875" s="196"/>
      <c r="V8875" s="196"/>
    </row>
    <row r="8876" spans="21:22" ht="15.75">
      <c r="U8876" s="196"/>
      <c r="V8876" s="196"/>
    </row>
    <row r="8877" spans="21:22" ht="15.75">
      <c r="U8877" s="196"/>
      <c r="V8877" s="196"/>
    </row>
    <row r="8878" spans="21:22" ht="15.75">
      <c r="U8878" s="196"/>
      <c r="V8878" s="196"/>
    </row>
    <row r="8879" spans="21:22" ht="15.75">
      <c r="U8879" s="196"/>
      <c r="V8879" s="196"/>
    </row>
    <row r="8880" spans="21:22" ht="15.75">
      <c r="U8880" s="196"/>
      <c r="V8880" s="196"/>
    </row>
    <row r="8881" spans="21:22" ht="15.75">
      <c r="U8881" s="196"/>
      <c r="V8881" s="196"/>
    </row>
    <row r="8882" spans="21:22" ht="15.75">
      <c r="U8882" s="196"/>
      <c r="V8882" s="196"/>
    </row>
    <row r="8883" spans="21:22" ht="15.75">
      <c r="U8883" s="196"/>
      <c r="V8883" s="196"/>
    </row>
    <row r="8884" spans="21:22" ht="15.75">
      <c r="U8884" s="196"/>
      <c r="V8884" s="196"/>
    </row>
    <row r="8885" spans="21:22" ht="15.75">
      <c r="U8885" s="196"/>
      <c r="V8885" s="196"/>
    </row>
    <row r="8886" spans="21:22" ht="15.75">
      <c r="U8886" s="196"/>
      <c r="V8886" s="196"/>
    </row>
    <row r="8887" spans="21:22" ht="15.75">
      <c r="U8887" s="196"/>
      <c r="V8887" s="196"/>
    </row>
    <row r="8888" spans="21:22" ht="15.75">
      <c r="U8888" s="196"/>
      <c r="V8888" s="196"/>
    </row>
    <row r="8889" spans="21:22" ht="15.75">
      <c r="U8889" s="196"/>
      <c r="V8889" s="196"/>
    </row>
    <row r="8890" spans="21:22" ht="15.75">
      <c r="U8890" s="196"/>
      <c r="V8890" s="196"/>
    </row>
    <row r="8891" spans="21:22" ht="15.75">
      <c r="U8891" s="196"/>
      <c r="V8891" s="196"/>
    </row>
    <row r="8892" spans="21:22" ht="15.75">
      <c r="U8892" s="196"/>
      <c r="V8892" s="196"/>
    </row>
    <row r="8893" spans="21:22" ht="15.75">
      <c r="U8893" s="196"/>
      <c r="V8893" s="196"/>
    </row>
    <row r="8894" spans="21:22" ht="15.75">
      <c r="U8894" s="196"/>
      <c r="V8894" s="196"/>
    </row>
    <row r="8895" spans="21:22" ht="15.75">
      <c r="U8895" s="196"/>
      <c r="V8895" s="196"/>
    </row>
    <row r="8896" spans="21:22" ht="15.75">
      <c r="U8896" s="196"/>
      <c r="V8896" s="196"/>
    </row>
    <row r="8897" spans="21:22" ht="15.75">
      <c r="U8897" s="196"/>
      <c r="V8897" s="196"/>
    </row>
    <row r="8898" spans="21:22" ht="15.75">
      <c r="U8898" s="196"/>
      <c r="V8898" s="196"/>
    </row>
    <row r="8899" spans="21:22" ht="15.75">
      <c r="U8899" s="196"/>
      <c r="V8899" s="196"/>
    </row>
    <row r="8900" spans="21:22" ht="15.75">
      <c r="U8900" s="196"/>
      <c r="V8900" s="196"/>
    </row>
    <row r="8901" spans="21:22" ht="15.75">
      <c r="U8901" s="196"/>
      <c r="V8901" s="196"/>
    </row>
    <row r="8902" spans="21:22" ht="15.75">
      <c r="U8902" s="196"/>
      <c r="V8902" s="196"/>
    </row>
    <row r="8903" spans="21:22" ht="15.75">
      <c r="U8903" s="196"/>
      <c r="V8903" s="196"/>
    </row>
    <row r="8904" spans="21:22" ht="15.75">
      <c r="U8904" s="196"/>
      <c r="V8904" s="196"/>
    </row>
    <row r="8905" spans="21:22" ht="15.75">
      <c r="U8905" s="196"/>
      <c r="V8905" s="196"/>
    </row>
    <row r="8906" spans="21:22" ht="15.75">
      <c r="U8906" s="196"/>
      <c r="V8906" s="196"/>
    </row>
    <row r="8907" spans="21:22" ht="15.75">
      <c r="U8907" s="196"/>
      <c r="V8907" s="196"/>
    </row>
    <row r="8908" spans="21:22" ht="15.75">
      <c r="U8908" s="196"/>
      <c r="V8908" s="196"/>
    </row>
    <row r="8909" spans="21:22" ht="15.75">
      <c r="U8909" s="196"/>
      <c r="V8909" s="196"/>
    </row>
    <row r="8910" spans="21:22" ht="15.75">
      <c r="U8910" s="196"/>
      <c r="V8910" s="196"/>
    </row>
    <row r="8911" spans="21:22" ht="15.75">
      <c r="U8911" s="196"/>
      <c r="V8911" s="196"/>
    </row>
    <row r="8912" spans="21:22" ht="15.75">
      <c r="U8912" s="196"/>
      <c r="V8912" s="196"/>
    </row>
    <row r="8913" spans="21:22" ht="15.75">
      <c r="U8913" s="196"/>
      <c r="V8913" s="196"/>
    </row>
    <row r="8914" spans="21:22" ht="15.75">
      <c r="U8914" s="196"/>
      <c r="V8914" s="196"/>
    </row>
    <row r="8915" spans="21:22" ht="15.75">
      <c r="U8915" s="196"/>
      <c r="V8915" s="196"/>
    </row>
    <row r="8916" spans="21:22" ht="15.75">
      <c r="U8916" s="196"/>
      <c r="V8916" s="196"/>
    </row>
    <row r="8917" spans="21:22" ht="15.75">
      <c r="U8917" s="196"/>
      <c r="V8917" s="196"/>
    </row>
    <row r="8918" spans="21:22" ht="15.75">
      <c r="U8918" s="196"/>
      <c r="V8918" s="196"/>
    </row>
    <row r="8919" spans="21:22" ht="15.75">
      <c r="U8919" s="196"/>
      <c r="V8919" s="196"/>
    </row>
    <row r="8920" spans="21:22" ht="15.75">
      <c r="U8920" s="196"/>
      <c r="V8920" s="196"/>
    </row>
    <row r="8921" spans="21:22" ht="15.75">
      <c r="U8921" s="196"/>
      <c r="V8921" s="196"/>
    </row>
    <row r="8922" spans="21:22" ht="15.75">
      <c r="U8922" s="196"/>
      <c r="V8922" s="196"/>
    </row>
    <row r="8923" spans="21:22" ht="15.75">
      <c r="U8923" s="196"/>
      <c r="V8923" s="196"/>
    </row>
    <row r="8924" spans="21:22" ht="15.75">
      <c r="U8924" s="196"/>
      <c r="V8924" s="196"/>
    </row>
    <row r="8925" spans="21:22" ht="15.75">
      <c r="U8925" s="196"/>
      <c r="V8925" s="196"/>
    </row>
    <row r="8926" spans="21:22" ht="15.75">
      <c r="U8926" s="196"/>
      <c r="V8926" s="196"/>
    </row>
    <row r="8927" spans="21:22" ht="15.75">
      <c r="U8927" s="196"/>
      <c r="V8927" s="196"/>
    </row>
    <row r="8928" spans="21:22" ht="15.75">
      <c r="U8928" s="196"/>
      <c r="V8928" s="196"/>
    </row>
    <row r="8929" spans="21:22" ht="15.75">
      <c r="U8929" s="196"/>
      <c r="V8929" s="196"/>
    </row>
    <row r="8930" spans="21:22" ht="15.75">
      <c r="U8930" s="196"/>
      <c r="V8930" s="196"/>
    </row>
    <row r="8931" spans="21:22" ht="15.75">
      <c r="U8931" s="196"/>
      <c r="V8931" s="196"/>
    </row>
    <row r="8932" spans="21:22" ht="15.75">
      <c r="U8932" s="196"/>
      <c r="V8932" s="196"/>
    </row>
    <row r="8933" spans="21:22" ht="15.75">
      <c r="U8933" s="196"/>
      <c r="V8933" s="196"/>
    </row>
    <row r="8934" spans="21:22" ht="15.75">
      <c r="U8934" s="196"/>
      <c r="V8934" s="196"/>
    </row>
    <row r="8935" spans="21:22" ht="15.75">
      <c r="U8935" s="196"/>
      <c r="V8935" s="196"/>
    </row>
    <row r="8936" spans="21:22" ht="15.75">
      <c r="U8936" s="196"/>
      <c r="V8936" s="196"/>
    </row>
    <row r="8937" spans="21:22" ht="15.75">
      <c r="U8937" s="196"/>
      <c r="V8937" s="196"/>
    </row>
    <row r="8938" spans="21:22" ht="15.75">
      <c r="U8938" s="196"/>
      <c r="V8938" s="196"/>
    </row>
    <row r="8939" spans="21:22" ht="15.75">
      <c r="U8939" s="196"/>
      <c r="V8939" s="196"/>
    </row>
    <row r="8940" spans="21:22" ht="15.75">
      <c r="U8940" s="196"/>
      <c r="V8940" s="196"/>
    </row>
    <row r="8941" spans="21:22" ht="15.75">
      <c r="U8941" s="196"/>
      <c r="V8941" s="196"/>
    </row>
    <row r="8942" spans="21:22" ht="15.75">
      <c r="U8942" s="196"/>
      <c r="V8942" s="196"/>
    </row>
    <row r="8943" spans="21:22" ht="15.75">
      <c r="U8943" s="196"/>
      <c r="V8943" s="196"/>
    </row>
    <row r="8944" spans="21:22" ht="15.75">
      <c r="U8944" s="196"/>
      <c r="V8944" s="196"/>
    </row>
    <row r="8945" spans="21:22" ht="15.75">
      <c r="U8945" s="196"/>
      <c r="V8945" s="196"/>
    </row>
    <row r="8946" spans="21:22" ht="15.75">
      <c r="U8946" s="196"/>
      <c r="V8946" s="196"/>
    </row>
    <row r="8947" spans="21:22" ht="15.75">
      <c r="U8947" s="196"/>
      <c r="V8947" s="196"/>
    </row>
    <row r="8948" spans="21:22" ht="15.75">
      <c r="U8948" s="196"/>
      <c r="V8948" s="196"/>
    </row>
    <row r="8949" spans="21:22" ht="15.75">
      <c r="U8949" s="196"/>
      <c r="V8949" s="196"/>
    </row>
    <row r="8950" spans="21:22" ht="15.75">
      <c r="U8950" s="196"/>
      <c r="V8950" s="196"/>
    </row>
    <row r="8951" spans="21:22" ht="15.75">
      <c r="U8951" s="196"/>
      <c r="V8951" s="196"/>
    </row>
    <row r="8952" spans="21:22" ht="15.75">
      <c r="U8952" s="196"/>
      <c r="V8952" s="196"/>
    </row>
    <row r="8953" spans="21:22" ht="15.75">
      <c r="U8953" s="196"/>
      <c r="V8953" s="196"/>
    </row>
    <row r="8954" spans="21:22" ht="15.75">
      <c r="U8954" s="196"/>
      <c r="V8954" s="196"/>
    </row>
    <row r="8955" spans="21:22" ht="15.75">
      <c r="U8955" s="196"/>
      <c r="V8955" s="196"/>
    </row>
    <row r="8956" spans="21:22" ht="15.75">
      <c r="U8956" s="196"/>
      <c r="V8956" s="196"/>
    </row>
    <row r="8957" spans="21:22" ht="15.75">
      <c r="U8957" s="196"/>
      <c r="V8957" s="196"/>
    </row>
    <row r="8958" spans="21:22" ht="15.75">
      <c r="U8958" s="196"/>
      <c r="V8958" s="196"/>
    </row>
    <row r="8959" spans="21:22" ht="15.75">
      <c r="U8959" s="196"/>
      <c r="V8959" s="196"/>
    </row>
    <row r="8960" spans="21:22" ht="15.75">
      <c r="U8960" s="196"/>
      <c r="V8960" s="196"/>
    </row>
    <row r="8961" spans="21:22" ht="15.75">
      <c r="U8961" s="196"/>
      <c r="V8961" s="196"/>
    </row>
    <row r="8962" spans="21:22" ht="15.75">
      <c r="U8962" s="196"/>
      <c r="V8962" s="196"/>
    </row>
    <row r="8963" spans="21:22" ht="15.75">
      <c r="U8963" s="196"/>
      <c r="V8963" s="196"/>
    </row>
    <row r="8964" spans="21:22" ht="15.75">
      <c r="U8964" s="196"/>
      <c r="V8964" s="196"/>
    </row>
    <row r="8965" spans="21:22" ht="15.75">
      <c r="U8965" s="196"/>
      <c r="V8965" s="196"/>
    </row>
    <row r="8966" spans="21:22" ht="15.75">
      <c r="U8966" s="196"/>
      <c r="V8966" s="196"/>
    </row>
    <row r="8967" spans="21:22" ht="15.75">
      <c r="U8967" s="196"/>
      <c r="V8967" s="196"/>
    </row>
    <row r="8968" spans="21:22" ht="15.75">
      <c r="U8968" s="196"/>
      <c r="V8968" s="196"/>
    </row>
    <row r="8969" spans="21:22" ht="15.75">
      <c r="U8969" s="196"/>
      <c r="V8969" s="196"/>
    </row>
    <row r="8970" spans="21:22" ht="15.75">
      <c r="U8970" s="196"/>
      <c r="V8970" s="196"/>
    </row>
    <row r="8971" spans="21:22" ht="15.75">
      <c r="U8971" s="196"/>
      <c r="V8971" s="196"/>
    </row>
    <row r="8972" spans="21:22" ht="15.75">
      <c r="U8972" s="196"/>
      <c r="V8972" s="196"/>
    </row>
    <row r="8973" spans="21:22" ht="15.75">
      <c r="U8973" s="196"/>
      <c r="V8973" s="196"/>
    </row>
    <row r="8974" spans="21:22" ht="15.75">
      <c r="U8974" s="196"/>
      <c r="V8974" s="196"/>
    </row>
    <row r="8975" spans="21:22" ht="15.75">
      <c r="U8975" s="196"/>
      <c r="V8975" s="196"/>
    </row>
    <row r="8976" spans="21:22" ht="15.75">
      <c r="U8976" s="196"/>
      <c r="V8976" s="196"/>
    </row>
    <row r="8977" spans="21:22" ht="15.75">
      <c r="U8977" s="196"/>
      <c r="V8977" s="196"/>
    </row>
    <row r="8978" spans="21:22" ht="15.75">
      <c r="U8978" s="196"/>
      <c r="V8978" s="196"/>
    </row>
    <row r="8979" spans="21:22" ht="15.75">
      <c r="U8979" s="196"/>
      <c r="V8979" s="196"/>
    </row>
    <row r="8980" spans="21:22" ht="15.75">
      <c r="U8980" s="196"/>
      <c r="V8980" s="196"/>
    </row>
    <row r="8981" spans="21:22" ht="15.75">
      <c r="U8981" s="196"/>
      <c r="V8981" s="196"/>
    </row>
    <row r="8982" spans="21:22" ht="15.75">
      <c r="U8982" s="196"/>
      <c r="V8982" s="196"/>
    </row>
    <row r="8983" spans="21:22" ht="15.75">
      <c r="U8983" s="196"/>
      <c r="V8983" s="196"/>
    </row>
    <row r="8984" spans="21:22" ht="15.75">
      <c r="U8984" s="196"/>
      <c r="V8984" s="196"/>
    </row>
    <row r="8985" spans="21:22" ht="15.75">
      <c r="U8985" s="196"/>
      <c r="V8985" s="196"/>
    </row>
    <row r="8986" spans="21:22" ht="15.75">
      <c r="U8986" s="196"/>
      <c r="V8986" s="196"/>
    </row>
    <row r="8987" spans="21:22" ht="15.75">
      <c r="U8987" s="196"/>
      <c r="V8987" s="196"/>
    </row>
    <row r="8988" spans="21:22" ht="15.75">
      <c r="U8988" s="196"/>
      <c r="V8988" s="196"/>
    </row>
    <row r="8989" spans="21:22" ht="15.75">
      <c r="U8989" s="196"/>
      <c r="V8989" s="196"/>
    </row>
    <row r="8990" spans="21:22" ht="15.75">
      <c r="U8990" s="196"/>
      <c r="V8990" s="196"/>
    </row>
    <row r="8991" spans="21:22" ht="15.75">
      <c r="U8991" s="196"/>
      <c r="V8991" s="196"/>
    </row>
    <row r="8992" spans="21:22" ht="15.75">
      <c r="U8992" s="196"/>
      <c r="V8992" s="196"/>
    </row>
    <row r="8993" spans="21:22" ht="15.75">
      <c r="U8993" s="196"/>
      <c r="V8993" s="196"/>
    </row>
    <row r="8994" spans="21:22" ht="15.75">
      <c r="U8994" s="196"/>
      <c r="V8994" s="196"/>
    </row>
    <row r="8995" spans="21:22" ht="15.75">
      <c r="U8995" s="196"/>
      <c r="V8995" s="196"/>
    </row>
    <row r="8996" spans="21:22" ht="15.75">
      <c r="U8996" s="196"/>
      <c r="V8996" s="196"/>
    </row>
    <row r="8997" spans="21:22" ht="15.75">
      <c r="U8997" s="196"/>
      <c r="V8997" s="196"/>
    </row>
    <row r="8998" spans="21:22" ht="15.75">
      <c r="U8998" s="196"/>
      <c r="V8998" s="196"/>
    </row>
    <row r="8999" spans="21:22" ht="15.75">
      <c r="U8999" s="196"/>
      <c r="V8999" s="196"/>
    </row>
    <row r="9000" spans="21:22" ht="15.75">
      <c r="U9000" s="196"/>
      <c r="V9000" s="196"/>
    </row>
    <row r="9001" spans="21:22" ht="15.75">
      <c r="U9001" s="196"/>
      <c r="V9001" s="196"/>
    </row>
    <row r="9002" spans="21:22" ht="15.75">
      <c r="U9002" s="196"/>
      <c r="V9002" s="196"/>
    </row>
    <row r="9003" spans="21:22" ht="15.75">
      <c r="U9003" s="196"/>
      <c r="V9003" s="196"/>
    </row>
    <row r="9004" spans="21:22" ht="15.75">
      <c r="U9004" s="196"/>
      <c r="V9004" s="196"/>
    </row>
    <row r="9005" spans="21:22" ht="15.75">
      <c r="U9005" s="196"/>
      <c r="V9005" s="196"/>
    </row>
    <row r="9006" spans="21:22" ht="15.75">
      <c r="U9006" s="196"/>
      <c r="V9006" s="196"/>
    </row>
    <row r="9007" spans="21:22" ht="15.75">
      <c r="U9007" s="196"/>
      <c r="V9007" s="196"/>
    </row>
    <row r="9008" spans="21:22" ht="15.75">
      <c r="U9008" s="196"/>
      <c r="V9008" s="196"/>
    </row>
  </sheetData>
  <mergeCells count="11">
    <mergeCell ref="U3:V3"/>
    <mergeCell ref="A29:S29"/>
    <mergeCell ref="A37:S37"/>
    <mergeCell ref="C3:D3"/>
    <mergeCell ref="F3:G3"/>
    <mergeCell ref="O3:P3"/>
    <mergeCell ref="R3:S3"/>
    <mergeCell ref="I3:J3"/>
    <mergeCell ref="A33:S33"/>
    <mergeCell ref="L3:M3"/>
    <mergeCell ref="A31:P31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Unisys</dc:creator>
  <cp:keywords/>
  <dc:description/>
  <cp:lastModifiedBy>CAFCASS</cp:lastModifiedBy>
  <cp:lastPrinted>2007-02-27T17:44:44Z</cp:lastPrinted>
  <dcterms:created xsi:type="dcterms:W3CDTF">2005-07-21T10:23:26Z</dcterms:created>
  <dcterms:modified xsi:type="dcterms:W3CDTF">2007-02-28T17:22:45Z</dcterms:modified>
  <cp:category/>
  <cp:version/>
  <cp:contentType/>
  <cp:contentStatus/>
</cp:coreProperties>
</file>